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15" windowWidth="19860" windowHeight="6600"/>
  </bookViews>
  <sheets>
    <sheet name="ส่วนกลาง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AD26" i="1"/>
  <c r="AF26" s="1"/>
  <c r="AC26"/>
  <c r="AB26"/>
  <c r="AE26" s="1"/>
  <c r="N26"/>
  <c r="M26"/>
  <c r="AE25"/>
  <c r="AD25"/>
  <c r="AF25" s="1"/>
  <c r="AC25"/>
  <c r="AB25"/>
  <c r="W25"/>
  <c r="V25"/>
  <c r="X25" s="1"/>
  <c r="U25"/>
  <c r="T25"/>
  <c r="R25"/>
  <c r="Q25"/>
  <c r="S25" s="1"/>
  <c r="P25"/>
  <c r="O25"/>
  <c r="M25"/>
  <c r="L25"/>
  <c r="N25" s="1"/>
  <c r="K25"/>
  <c r="J25"/>
  <c r="H25"/>
  <c r="G25"/>
  <c r="I25" s="1"/>
  <c r="F25"/>
  <c r="D25"/>
  <c r="C25"/>
  <c r="E25" s="1"/>
  <c r="B25"/>
  <c r="AE24"/>
  <c r="AD24"/>
  <c r="AF24" s="1"/>
  <c r="AC24"/>
  <c r="AB24"/>
  <c r="W24"/>
  <c r="V24"/>
  <c r="X24" s="1"/>
  <c r="U24"/>
  <c r="T24"/>
  <c r="R24"/>
  <c r="Q24"/>
  <c r="S24" s="1"/>
  <c r="P24"/>
  <c r="O24"/>
  <c r="M24"/>
  <c r="L24"/>
  <c r="N24" s="1"/>
  <c r="K24"/>
  <c r="J24"/>
  <c r="H24"/>
  <c r="G24"/>
  <c r="I24" s="1"/>
  <c r="F24"/>
  <c r="D24"/>
  <c r="C24"/>
  <c r="E24" s="1"/>
  <c r="B24"/>
  <c r="AD23"/>
  <c r="AF23" s="1"/>
  <c r="AC23"/>
  <c r="AB23"/>
  <c r="AE23" s="1"/>
  <c r="N23"/>
  <c r="M23"/>
  <c r="AD22"/>
  <c r="AF22" s="1"/>
  <c r="AC22"/>
  <c r="AB22"/>
  <c r="AE22" s="1"/>
  <c r="N22"/>
  <c r="M22"/>
  <c r="I22"/>
  <c r="H22"/>
  <c r="E22"/>
  <c r="D22"/>
  <c r="AD21"/>
  <c r="AF21" s="1"/>
  <c r="AC21"/>
  <c r="AB21"/>
  <c r="AE21" s="1"/>
  <c r="X21"/>
  <c r="W21"/>
  <c r="N21"/>
  <c r="M21"/>
  <c r="I21"/>
  <c r="H21"/>
  <c r="E21"/>
  <c r="D21"/>
  <c r="AD20"/>
  <c r="AF20" s="1"/>
  <c r="AC20"/>
  <c r="AE20" s="1"/>
  <c r="AB20"/>
  <c r="N20"/>
  <c r="M20"/>
  <c r="I20"/>
  <c r="H20"/>
  <c r="E20"/>
  <c r="D20"/>
  <c r="AD19"/>
  <c r="AF19" s="1"/>
  <c r="AC19"/>
  <c r="AB19"/>
  <c r="AE19" s="1"/>
  <c r="X19"/>
  <c r="W19"/>
  <c r="S19"/>
  <c r="R19"/>
  <c r="N19"/>
  <c r="M19"/>
  <c r="I19"/>
  <c r="H19"/>
  <c r="E19"/>
  <c r="D19"/>
  <c r="AD18"/>
  <c r="AF18" s="1"/>
  <c r="AC18"/>
  <c r="AB18"/>
  <c r="AE18" s="1"/>
  <c r="N18"/>
  <c r="M18"/>
  <c r="I18"/>
  <c r="H18"/>
  <c r="E18"/>
  <c r="D18"/>
  <c r="AD17"/>
  <c r="AF17" s="1"/>
  <c r="AC17"/>
  <c r="AB17"/>
  <c r="AE17" s="1"/>
  <c r="N17"/>
  <c r="M17"/>
  <c r="I17"/>
  <c r="H17"/>
  <c r="E17"/>
  <c r="D17"/>
  <c r="AD16"/>
  <c r="AF16" s="1"/>
  <c r="AC16"/>
  <c r="AB16"/>
  <c r="AE16" s="1"/>
  <c r="X16"/>
  <c r="W16"/>
  <c r="S16"/>
  <c r="R16"/>
  <c r="N16"/>
  <c r="M16"/>
  <c r="I16"/>
  <c r="H16"/>
  <c r="E16"/>
  <c r="D16"/>
  <c r="AD15"/>
  <c r="AF15" s="1"/>
  <c r="AC15"/>
  <c r="AB15"/>
  <c r="AE15" s="1"/>
  <c r="S15"/>
  <c r="N15"/>
  <c r="M15"/>
  <c r="I15"/>
  <c r="H15"/>
  <c r="E15"/>
  <c r="D15"/>
  <c r="AD14"/>
  <c r="AF14" s="1"/>
  <c r="AC14"/>
  <c r="AB14"/>
  <c r="AE14" s="1"/>
  <c r="AA14"/>
  <c r="X14"/>
  <c r="W14"/>
  <c r="N14"/>
  <c r="M14"/>
  <c r="I14"/>
  <c r="H14"/>
  <c r="E14"/>
  <c r="D14"/>
  <c r="AD13"/>
  <c r="AF13" s="1"/>
  <c r="AC13"/>
  <c r="AB13"/>
  <c r="AE13" s="1"/>
  <c r="M13"/>
  <c r="J13"/>
  <c r="N13" s="1"/>
  <c r="I13"/>
  <c r="H13"/>
  <c r="E13"/>
  <c r="D13"/>
  <c r="AD12"/>
  <c r="AF12" s="1"/>
  <c r="AC12"/>
  <c r="AB12"/>
  <c r="AE12" s="1"/>
  <c r="X12"/>
  <c r="W12"/>
  <c r="S12"/>
  <c r="N12"/>
  <c r="M12"/>
  <c r="I12"/>
  <c r="H12"/>
  <c r="E12"/>
  <c r="D12"/>
  <c r="AC11"/>
  <c r="X11"/>
  <c r="W11"/>
  <c r="S11"/>
  <c r="R11"/>
  <c r="L11"/>
  <c r="AD11" s="1"/>
  <c r="J11"/>
  <c r="AB11" s="1"/>
  <c r="I11"/>
  <c r="H11"/>
  <c r="E11"/>
  <c r="D11"/>
  <c r="AD10"/>
  <c r="AC10"/>
  <c r="W10"/>
  <c r="S10"/>
  <c r="N10"/>
  <c r="M10"/>
  <c r="H10"/>
  <c r="D10"/>
  <c r="B10"/>
  <c r="AB10" s="1"/>
  <c r="AC9"/>
  <c r="Z9"/>
  <c r="AA9" s="1"/>
  <c r="Y9"/>
  <c r="W9"/>
  <c r="V9"/>
  <c r="X9" s="1"/>
  <c r="U9"/>
  <c r="T9"/>
  <c r="R9"/>
  <c r="Q9"/>
  <c r="S9" s="1"/>
  <c r="P9"/>
  <c r="O9"/>
  <c r="L9"/>
  <c r="N9" s="1"/>
  <c r="K9"/>
  <c r="J9"/>
  <c r="H9"/>
  <c r="G9"/>
  <c r="I9" s="1"/>
  <c r="F9"/>
  <c r="D9"/>
  <c r="C9"/>
  <c r="E9" s="1"/>
  <c r="B9"/>
  <c r="AE11" l="1"/>
  <c r="AE10"/>
  <c r="AE9" s="1"/>
  <c r="AB9"/>
  <c r="AF11"/>
  <c r="AD9"/>
  <c r="AF9" s="1"/>
  <c r="AF10"/>
  <c r="E10"/>
  <c r="N11"/>
  <c r="M11"/>
  <c r="M9" s="1"/>
</calcChain>
</file>

<file path=xl/sharedStrings.xml><?xml version="1.0" encoding="utf-8"?>
<sst xmlns="http://schemas.openxmlformats.org/spreadsheetml/2006/main" count="98" uniqueCount="40">
  <si>
    <t>รายงานผลการเบิกจ่ายงบประมาณ ประจำปีงบประมาณ พ.ศ. 2564</t>
  </si>
  <si>
    <t xml:space="preserve"> รายสำนัก/ศูนย์/กลุ่ม และภาพรวมสสภ./ทสจ. </t>
  </si>
  <si>
    <t>สะสมเดือนกรกฎาคม 2564 จากระบบ GFMIS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</si>
  <si>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</si>
  <si>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</si>
  <si>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</si>
  <si>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</si>
  <si>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</si>
  <si>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</si>
  <si>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</si>
  <si>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</si>
  <si>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</si>
  <si>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งบเงินอุดหนุน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</si>
  <si>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</si>
  <si>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</si>
  <si>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</si>
  <si>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</si>
  <si>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</si>
  <si>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</si>
  <si>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</si>
  <si>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</si>
  <si>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รวมทั้งสิ้น</t>
  </si>
  <si>
    <t>สป.ทส.</t>
  </si>
  <si>
    <t>กกล.</t>
  </si>
  <si>
    <t>กยผ.</t>
  </si>
  <si>
    <t>กปร.</t>
  </si>
  <si>
    <t>กตป.</t>
  </si>
  <si>
    <t>กตร.</t>
  </si>
  <si>
    <t>ศทส.</t>
  </si>
  <si>
    <t>กพร.</t>
  </si>
  <si>
    <t>กตน.</t>
  </si>
  <si>
    <t>กกบ.</t>
  </si>
  <si>
    <t>สร.</t>
  </si>
  <si>
    <t>สพบ.</t>
  </si>
  <si>
    <t>กกม.</t>
  </si>
  <si>
    <t>ศปท.</t>
  </si>
  <si>
    <t>สสภ.</t>
  </si>
  <si>
    <t>ทสจ.</t>
  </si>
  <si>
    <t>ให้หน่วยงานอื่นเบิกแทน</t>
  </si>
  <si>
    <t xml:space="preserve">   (ข้อมูลจาก GFMIS 2/08/64 เวลา: 8.51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</si>
</sst>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3.5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0B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2" fillId="0" borderId="0"/>
    <xf numFmtId="0" fontId="11" fillId="0" borderId="0"/>
  </cellStyleXfs>
  <cellXfs count="102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3" fontId="5" fillId="3" borderId="10" xfId="1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87" fontId="5" fillId="4" borderId="9" xfId="1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2" fontId="5" fillId="5" borderId="13" xfId="0" applyNumberFormat="1" applyFont="1" applyFill="1" applyBorder="1" applyAlignment="1">
      <alignment horizontal="center" vertical="center"/>
    </xf>
    <xf numFmtId="4" fontId="5" fillId="4" borderId="9" xfId="1" applyNumberFormat="1" applyFont="1" applyFill="1" applyBorder="1" applyAlignment="1">
      <alignment horizontal="center" vertical="center"/>
    </xf>
    <xf numFmtId="187" fontId="0" fillId="0" borderId="0" xfId="0" applyNumberFormat="1"/>
    <xf numFmtId="0" fontId="5" fillId="0" borderId="11" xfId="0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43" fontId="7" fillId="0" borderId="9" xfId="0" applyNumberFormat="1" applyFont="1" applyFill="1" applyBorder="1" applyAlignment="1">
      <alignment horizontal="center" vertical="center"/>
    </xf>
    <xf numFmtId="187" fontId="5" fillId="0" borderId="9" xfId="1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187" fontId="5" fillId="0" borderId="13" xfId="1" applyNumberFormat="1" applyFont="1" applyFill="1" applyBorder="1" applyAlignment="1">
      <alignment vertical="center"/>
    </xf>
    <xf numFmtId="187" fontId="5" fillId="0" borderId="9" xfId="1" applyNumberFormat="1" applyFont="1" applyFill="1" applyBorder="1" applyAlignment="1">
      <alignment vertical="center"/>
    </xf>
    <xf numFmtId="43" fontId="5" fillId="0" borderId="13" xfId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horizontal="center" vertical="center"/>
    </xf>
    <xf numFmtId="187" fontId="6" fillId="0" borderId="13" xfId="1" applyNumberFormat="1" applyFont="1" applyFill="1" applyBorder="1" applyAlignment="1">
      <alignment vertical="center"/>
    </xf>
    <xf numFmtId="187" fontId="0" fillId="0" borderId="0" xfId="0" applyNumberFormat="1" applyFill="1"/>
    <xf numFmtId="0" fontId="0" fillId="0" borderId="0" xfId="0" applyFill="1"/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horizontal="center" vertical="center"/>
    </xf>
    <xf numFmtId="187" fontId="7" fillId="0" borderId="9" xfId="1" applyNumberFormat="1" applyFont="1" applyFill="1" applyBorder="1" applyAlignment="1">
      <alignment vertical="center"/>
    </xf>
    <xf numFmtId="2" fontId="7" fillId="0" borderId="9" xfId="0" applyNumberFormat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vertical="center"/>
    </xf>
    <xf numFmtId="187" fontId="7" fillId="0" borderId="13" xfId="1" applyNumberFormat="1" applyFont="1" applyFill="1" applyBorder="1" applyAlignment="1">
      <alignment vertical="center"/>
    </xf>
    <xf numFmtId="2" fontId="7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/>
    <xf numFmtId="43" fontId="6" fillId="0" borderId="13" xfId="1" applyFont="1" applyFill="1" applyBorder="1" applyAlignment="1">
      <alignment vertical="center"/>
    </xf>
    <xf numFmtId="0" fontId="5" fillId="6" borderId="13" xfId="0" applyFont="1" applyFill="1" applyBorder="1" applyAlignment="1">
      <alignment horizontal="center" vertical="center"/>
    </xf>
    <xf numFmtId="43" fontId="5" fillId="6" borderId="13" xfId="1" applyFont="1" applyFill="1" applyBorder="1" applyAlignment="1">
      <alignment horizontal="center" vertical="center"/>
    </xf>
    <xf numFmtId="187" fontId="5" fillId="6" borderId="9" xfId="1" applyNumberFormat="1" applyFont="1" applyFill="1" applyBorder="1" applyAlignment="1">
      <alignment vertical="center"/>
    </xf>
    <xf numFmtId="2" fontId="5" fillId="6" borderId="9" xfId="0" applyNumberFormat="1" applyFont="1" applyFill="1" applyBorder="1" applyAlignment="1">
      <alignment horizontal="center" vertical="center"/>
    </xf>
    <xf numFmtId="43" fontId="5" fillId="6" borderId="9" xfId="1" applyFont="1" applyFill="1" applyBorder="1" applyAlignment="1">
      <alignment horizontal="center" vertical="center"/>
    </xf>
    <xf numFmtId="43" fontId="5" fillId="6" borderId="13" xfId="1" applyFont="1" applyFill="1" applyBorder="1" applyAlignment="1">
      <alignment vertical="center"/>
    </xf>
    <xf numFmtId="187" fontId="5" fillId="6" borderId="13" xfId="1" applyNumberFormat="1" applyFont="1" applyFill="1" applyBorder="1" applyAlignment="1">
      <alignment vertical="center"/>
    </xf>
    <xf numFmtId="187" fontId="6" fillId="6" borderId="13" xfId="1" applyNumberFormat="1" applyFont="1" applyFill="1" applyBorder="1" applyAlignment="1">
      <alignment vertical="center"/>
    </xf>
    <xf numFmtId="2" fontId="5" fillId="6" borderId="13" xfId="0" applyNumberFormat="1" applyFont="1" applyFill="1" applyBorder="1" applyAlignment="1">
      <alignment horizontal="center" vertical="center"/>
    </xf>
    <xf numFmtId="188" fontId="5" fillId="6" borderId="13" xfId="1" applyNumberFormat="1" applyFont="1" applyFill="1" applyBorder="1" applyAlignment="1">
      <alignment vertical="center"/>
    </xf>
    <xf numFmtId="0" fontId="0" fillId="6" borderId="0" xfId="0" applyFill="1"/>
    <xf numFmtId="187" fontId="5" fillId="0" borderId="13" xfId="1" applyNumberFormat="1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187" fontId="5" fillId="7" borderId="13" xfId="0" applyNumberFormat="1" applyFont="1" applyFill="1" applyBorder="1" applyAlignment="1">
      <alignment horizontal="center" vertical="center"/>
    </xf>
    <xf numFmtId="2" fontId="5" fillId="7" borderId="9" xfId="0" applyNumberFormat="1" applyFont="1" applyFill="1" applyBorder="1" applyAlignment="1">
      <alignment horizontal="center" vertical="center"/>
    </xf>
    <xf numFmtId="2" fontId="5" fillId="7" borderId="13" xfId="0" applyNumberFormat="1" applyFont="1" applyFill="1" applyBorder="1" applyAlignment="1">
      <alignment horizontal="center" vertical="center"/>
    </xf>
    <xf numFmtId="188" fontId="5" fillId="7" borderId="13" xfId="1" applyNumberFormat="1" applyFont="1" applyFill="1" applyBorder="1" applyAlignment="1">
      <alignment vertical="center"/>
    </xf>
    <xf numFmtId="0" fontId="5" fillId="8" borderId="13" xfId="0" applyFont="1" applyFill="1" applyBorder="1" applyAlignment="1">
      <alignment horizontal="center" vertical="center"/>
    </xf>
    <xf numFmtId="187" fontId="5" fillId="8" borderId="13" xfId="1" applyNumberFormat="1" applyFont="1" applyFill="1" applyBorder="1" applyAlignment="1">
      <alignment horizontal="center" vertical="center"/>
    </xf>
    <xf numFmtId="2" fontId="5" fillId="8" borderId="9" xfId="0" applyNumberFormat="1" applyFont="1" applyFill="1" applyBorder="1" applyAlignment="1">
      <alignment horizontal="center" vertical="center"/>
    </xf>
    <xf numFmtId="2" fontId="5" fillId="8" borderId="13" xfId="0" applyNumberFormat="1" applyFont="1" applyFill="1" applyBorder="1" applyAlignment="1">
      <alignment horizontal="center" vertical="center"/>
    </xf>
    <xf numFmtId="187" fontId="5" fillId="8" borderId="13" xfId="0" applyNumberFormat="1" applyFont="1" applyFill="1" applyBorder="1" applyAlignment="1">
      <alignment horizontal="center" vertical="center"/>
    </xf>
    <xf numFmtId="188" fontId="5" fillId="8" borderId="13" xfId="1" applyNumberFormat="1" applyFont="1" applyFill="1" applyBorder="1" applyAlignment="1">
      <alignment vertical="center"/>
    </xf>
    <xf numFmtId="0" fontId="5" fillId="9" borderId="13" xfId="0" applyFont="1" applyFill="1" applyBorder="1" applyAlignment="1">
      <alignment horizontal="left" vertical="center"/>
    </xf>
    <xf numFmtId="187" fontId="5" fillId="9" borderId="13" xfId="1" applyNumberFormat="1" applyFont="1" applyFill="1" applyBorder="1" applyAlignment="1">
      <alignment vertical="center"/>
    </xf>
    <xf numFmtId="43" fontId="5" fillId="9" borderId="13" xfId="1" applyFont="1" applyFill="1" applyBorder="1" applyAlignment="1">
      <alignment vertical="center"/>
    </xf>
    <xf numFmtId="187" fontId="7" fillId="9" borderId="13" xfId="1" applyNumberFormat="1" applyFont="1" applyFill="1" applyBorder="1" applyAlignment="1">
      <alignment vertical="center"/>
    </xf>
    <xf numFmtId="2" fontId="5" fillId="9" borderId="13" xfId="1" applyNumberFormat="1" applyFont="1" applyFill="1" applyBorder="1" applyAlignment="1">
      <alignment horizontal="center" vertical="center"/>
    </xf>
    <xf numFmtId="188" fontId="5" fillId="9" borderId="13" xfId="1" applyNumberFormat="1" applyFont="1" applyFill="1" applyBorder="1" applyAlignment="1">
      <alignment vertical="center"/>
    </xf>
    <xf numFmtId="187" fontId="6" fillId="9" borderId="13" xfId="1" applyNumberFormat="1" applyFont="1" applyFill="1" applyBorder="1" applyAlignment="1">
      <alignment vertical="center"/>
    </xf>
    <xf numFmtId="2" fontId="5" fillId="9" borderId="13" xfId="0" applyNumberFormat="1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vertical="center"/>
    </xf>
    <xf numFmtId="2" fontId="5" fillId="9" borderId="13" xfId="2" applyNumberFormat="1" applyFont="1" applyFill="1" applyBorder="1" applyAlignment="1">
      <alignment horizontal="center" vertical="center"/>
    </xf>
    <xf numFmtId="0" fontId="8" fillId="0" borderId="0" xfId="0" applyFont="1"/>
    <xf numFmtId="43" fontId="8" fillId="0" borderId="0" xfId="1" applyFont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</cellXfs>
  <cellStyles count="14">
    <cellStyle name="Comma 10" xfId="3"/>
    <cellStyle name="Comma 2" xfId="4"/>
    <cellStyle name="Comma 2 2" xfId="5"/>
    <cellStyle name="Comma 3" xfId="6"/>
    <cellStyle name="Comma 4" xfId="7"/>
    <cellStyle name="Comma 6" xfId="8"/>
    <cellStyle name="Normal 10" xfId="9"/>
    <cellStyle name="Normal 2 2" xfId="10"/>
    <cellStyle name="Normal 3" xfId="11"/>
    <cellStyle name="Normal 5" xfId="12"/>
    <cellStyle name="Normal 6" xfId="13"/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%20&#3605;&#3634;&#3603;&#3616;&#3633;&#3588;&#3592;&#3636;&#3619;&#3634;/&#3591;&#3634;&#3609;&#3611;&#3637;%202564/&#3619;&#3634;&#3618;&#3591;&#3634;&#3609;&#3612;&#3621;&#3648;&#3610;&#3636;&#3585;&#3592;&#3656;&#3634;&#3618;%20&#3648;&#3623;&#3637;&#3618;&#3609;/&#3648;&#3604;&#3639;&#3629;&#3609;%20&#3585;&#3619;&#3585;&#3598;&#3634;&#3588;&#3617;%206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iyana/Downloads/&#3612;&#3621;&#3648;&#3610;&#3636;&#3585;&#3592;&#3656;&#3634;&#3618;%20&#3603;%20&#3623;&#3633;&#3609;&#3607;&#3637;&#3656;%2017.12.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"/>
      <sheetName val="รายจ่ายประจำ"/>
      <sheetName val="ประจำ+ลงทุน"/>
    </sheetNames>
    <sheetDataSet>
      <sheetData sheetId="0"/>
      <sheetData sheetId="1">
        <row r="9">
          <cell r="C9">
            <v>28768473</v>
          </cell>
          <cell r="D9">
            <v>23797810.539999999</v>
          </cell>
          <cell r="E9">
            <v>4970662.46</v>
          </cell>
          <cell r="G9">
            <v>2646422</v>
          </cell>
          <cell r="H9">
            <v>2411137.2999999998</v>
          </cell>
          <cell r="I9">
            <v>235284.7</v>
          </cell>
          <cell r="K9">
            <v>14952525</v>
          </cell>
          <cell r="L9">
            <v>330721.15000000002</v>
          </cell>
          <cell r="M9">
            <v>13116874.960000001</v>
          </cell>
          <cell r="P9">
            <v>40916350</v>
          </cell>
          <cell r="Q9">
            <v>960000</v>
          </cell>
          <cell r="R9">
            <v>38938410.899999999</v>
          </cell>
          <cell r="U9">
            <v>59187700</v>
          </cell>
          <cell r="V9">
            <v>2602596.9900000002</v>
          </cell>
          <cell r="W9">
            <v>51173201.920000002</v>
          </cell>
          <cell r="Z9">
            <v>146471470</v>
          </cell>
          <cell r="AA9">
            <v>3893318.1399999997</v>
          </cell>
          <cell r="AB9">
            <v>129437435.61999999</v>
          </cell>
        </row>
      </sheetData>
      <sheetData sheetId="2">
        <row r="9">
          <cell r="C9">
            <v>60968196</v>
          </cell>
          <cell r="D9">
            <v>50666323.520000011</v>
          </cell>
          <cell r="E9">
            <v>40394634.800000004</v>
          </cell>
          <cell r="G9">
            <v>19690269</v>
          </cell>
          <cell r="H9">
            <v>16797209.159999996</v>
          </cell>
          <cell r="I9">
            <v>2893059.84</v>
          </cell>
          <cell r="K9">
            <v>59643400</v>
          </cell>
          <cell r="L9">
            <v>451905.69</v>
          </cell>
          <cell r="M9">
            <v>46081324.93999999</v>
          </cell>
          <cell r="P9">
            <v>24174900</v>
          </cell>
          <cell r="Q9">
            <v>19535940</v>
          </cell>
          <cell r="R9">
            <v>3837724.12</v>
          </cell>
          <cell r="U9">
            <v>29156100</v>
          </cell>
          <cell r="V9">
            <v>276306.55</v>
          </cell>
          <cell r="W9">
            <v>15099683.299999997</v>
          </cell>
          <cell r="Z9">
            <v>193632865</v>
          </cell>
          <cell r="AA9">
            <v>20264152.240000002</v>
          </cell>
          <cell r="AB9">
            <v>132482265.04000001</v>
          </cell>
          <cell r="AC9">
            <v>40886447.720000006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"/>
    </sheetNames>
    <sheetDataSet>
      <sheetData sheetId="0" refreshError="1"/>
      <sheetData sheetId="1">
        <row r="9">
          <cell r="C9">
            <v>13823400</v>
          </cell>
          <cell r="N9">
            <v>4520317.3500000006</v>
          </cell>
          <cell r="S9">
            <v>36924109.100000001</v>
          </cell>
          <cell r="X9">
            <v>33091132.640000001</v>
          </cell>
          <cell r="AC9">
            <v>82526506.910000011</v>
          </cell>
        </row>
      </sheetData>
      <sheetData sheetId="2">
        <row r="9">
          <cell r="C9">
            <v>29379180</v>
          </cell>
          <cell r="N9">
            <v>19620477.77</v>
          </cell>
          <cell r="S9">
            <v>26448100</v>
          </cell>
          <cell r="X9">
            <v>16959638.719999999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8"/>
  <sheetViews>
    <sheetView tabSelected="1" zoomScale="90" zoomScaleNormal="90" workbookViewId="0">
      <pane xSplit="1" topLeftCell="B1" activePane="topRight" state="frozen"/>
      <selection activeCell="A4" sqref="A4"/>
      <selection pane="topRight" activeCell="C13" sqref="C13"/>
    </sheetView>
  </sheetViews>
  <sheetFormatPr defaultRowHeight="14.25"/>
  <cols>
    <col min="1" max="1" width="6.25" customWidth="1"/>
    <col min="2" max="2" width="13.125" bestFit="1" customWidth="1"/>
    <col min="3" max="3" width="13.25" bestFit="1" customWidth="1"/>
    <col min="4" max="4" width="11.375" hidden="1" customWidth="1"/>
    <col min="5" max="5" width="5.375" customWidth="1"/>
    <col min="6" max="7" width="12" bestFit="1" customWidth="1"/>
    <col min="8" max="8" width="0.875" hidden="1" customWidth="1"/>
    <col min="9" max="9" width="5.25" customWidth="1"/>
    <col min="10" max="10" width="12.875" bestFit="1" customWidth="1"/>
    <col min="11" max="11" width="12.25" bestFit="1" customWidth="1"/>
    <col min="12" max="12" width="12.125" bestFit="1" customWidth="1"/>
    <col min="13" max="13" width="10.75" hidden="1" customWidth="1"/>
    <col min="14" max="14" width="5" customWidth="1"/>
    <col min="15" max="15" width="13.125" bestFit="1" customWidth="1"/>
    <col min="16" max="16" width="12.125" bestFit="1" customWidth="1"/>
    <col min="17" max="17" width="12.25" bestFit="1" customWidth="1"/>
    <col min="18" max="18" width="0.25" hidden="1" customWidth="1"/>
    <col min="19" max="19" width="4.875" customWidth="1"/>
    <col min="20" max="20" width="13.25" bestFit="1" customWidth="1"/>
    <col min="21" max="21" width="11.625" bestFit="1" customWidth="1"/>
    <col min="22" max="22" width="12.25" bestFit="1" customWidth="1"/>
    <col min="23" max="23" width="12.125" hidden="1" customWidth="1"/>
    <col min="24" max="24" width="5.25" customWidth="1"/>
    <col min="25" max="26" width="8.75" customWidth="1"/>
    <col min="27" max="27" width="4.375" customWidth="1"/>
    <col min="28" max="28" width="14.375" bestFit="1" customWidth="1"/>
    <col min="29" max="29" width="12.25" bestFit="1" customWidth="1"/>
    <col min="30" max="30" width="13.25" bestFit="1" customWidth="1"/>
    <col min="31" max="31" width="11.375" hidden="1" customWidth="1"/>
    <col min="32" max="32" width="5" bestFit="1" customWidth="1"/>
    <col min="33" max="33" width="17" customWidth="1"/>
    <col min="34" max="34" width="16.25" customWidth="1"/>
  </cols>
  <sheetData>
    <row r="1" spans="1:34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4" ht="30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ht="21">
      <c r="A4" s="2"/>
      <c r="B4" s="2"/>
      <c r="C4" s="2"/>
      <c r="D4" s="2"/>
      <c r="E4" s="2"/>
      <c r="F4" s="3"/>
      <c r="G4" s="3"/>
      <c r="H4" s="3"/>
      <c r="I4" s="3"/>
      <c r="J4" s="4"/>
      <c r="K4" s="4"/>
      <c r="L4" s="3"/>
      <c r="M4" s="2"/>
      <c r="N4" s="2"/>
      <c r="O4" s="2"/>
      <c r="P4" s="2"/>
      <c r="Q4" s="2"/>
      <c r="R4" s="2"/>
      <c r="S4" s="2"/>
      <c r="T4" s="2"/>
      <c r="U4" s="2"/>
      <c r="V4" s="5"/>
      <c r="W4" s="2"/>
      <c r="X4" s="2"/>
      <c r="Y4" s="2"/>
      <c r="Z4" s="2"/>
      <c r="AA4" s="2"/>
      <c r="AB4" s="4"/>
      <c r="AC4" s="4"/>
      <c r="AD4" s="2"/>
      <c r="AE4" s="2"/>
      <c r="AF4" s="2"/>
    </row>
    <row r="5" spans="1:34" ht="18.75">
      <c r="A5" s="6" t="s">
        <v>3</v>
      </c>
      <c r="B5" s="7" t="s">
        <v>4</v>
      </c>
      <c r="C5" s="8"/>
      <c r="D5" s="8"/>
      <c r="E5" s="8"/>
      <c r="F5" s="8"/>
      <c r="G5" s="8"/>
      <c r="H5" s="8"/>
      <c r="I5" s="9"/>
      <c r="J5" s="7" t="s">
        <v>5</v>
      </c>
      <c r="K5" s="8"/>
      <c r="L5" s="8"/>
      <c r="M5" s="8"/>
      <c r="N5" s="9"/>
      <c r="O5" s="7" t="s">
        <v>6</v>
      </c>
      <c r="P5" s="8"/>
      <c r="Q5" s="8"/>
      <c r="R5" s="8"/>
      <c r="S5" s="9"/>
      <c r="T5" s="7" t="s">
        <v>6</v>
      </c>
      <c r="U5" s="8"/>
      <c r="V5" s="8"/>
      <c r="W5" s="8"/>
      <c r="X5" s="9"/>
      <c r="Y5" s="7" t="s">
        <v>5</v>
      </c>
      <c r="Z5" s="8"/>
      <c r="AA5" s="9"/>
      <c r="AB5" s="7" t="s">
        <v>7</v>
      </c>
      <c r="AC5" s="8"/>
      <c r="AD5" s="8"/>
      <c r="AE5" s="8"/>
      <c r="AF5" s="9"/>
    </row>
    <row r="6" spans="1:34" ht="18.75">
      <c r="A6" s="10"/>
      <c r="B6" s="7" t="s">
        <v>8</v>
      </c>
      <c r="C6" s="8"/>
      <c r="D6" s="8"/>
      <c r="E6" s="9"/>
      <c r="F6" s="11" t="s">
        <v>9</v>
      </c>
      <c r="G6" s="12"/>
      <c r="H6" s="12"/>
      <c r="I6" s="13"/>
      <c r="J6" s="7" t="s">
        <v>9</v>
      </c>
      <c r="K6" s="8"/>
      <c r="L6" s="8"/>
      <c r="M6" s="8"/>
      <c r="N6" s="9"/>
      <c r="O6" s="7" t="s">
        <v>10</v>
      </c>
      <c r="P6" s="8"/>
      <c r="Q6" s="8"/>
      <c r="R6" s="8"/>
      <c r="S6" s="9"/>
      <c r="T6" s="7" t="s">
        <v>11</v>
      </c>
      <c r="U6" s="8"/>
      <c r="V6" s="8"/>
      <c r="W6" s="8"/>
      <c r="X6" s="9"/>
      <c r="Y6" s="7" t="s">
        <v>12</v>
      </c>
      <c r="Z6" s="8"/>
      <c r="AA6" s="9"/>
      <c r="AB6" s="7" t="s">
        <v>13</v>
      </c>
      <c r="AC6" s="8"/>
      <c r="AD6" s="8"/>
      <c r="AE6" s="8"/>
      <c r="AF6" s="9"/>
    </row>
    <row r="7" spans="1:34" ht="18.75">
      <c r="A7" s="10"/>
      <c r="B7" s="14" t="s">
        <v>14</v>
      </c>
      <c r="C7" s="15" t="s">
        <v>15</v>
      </c>
      <c r="D7" s="15" t="s">
        <v>16</v>
      </c>
      <c r="E7" s="16" t="s">
        <v>17</v>
      </c>
      <c r="F7" s="17" t="s">
        <v>14</v>
      </c>
      <c r="G7" s="18" t="s">
        <v>15</v>
      </c>
      <c r="H7" s="18" t="s">
        <v>16</v>
      </c>
      <c r="I7" s="16" t="s">
        <v>17</v>
      </c>
      <c r="J7" s="16" t="s">
        <v>14</v>
      </c>
      <c r="K7" s="15" t="s">
        <v>18</v>
      </c>
      <c r="L7" s="15" t="s">
        <v>15</v>
      </c>
      <c r="M7" s="15" t="s">
        <v>16</v>
      </c>
      <c r="N7" s="16" t="s">
        <v>17</v>
      </c>
      <c r="O7" s="19" t="s">
        <v>14</v>
      </c>
      <c r="P7" s="15" t="s">
        <v>18</v>
      </c>
      <c r="Q7" s="15" t="s">
        <v>15</v>
      </c>
      <c r="R7" s="15" t="s">
        <v>16</v>
      </c>
      <c r="S7" s="16" t="s">
        <v>17</v>
      </c>
      <c r="T7" s="16" t="s">
        <v>14</v>
      </c>
      <c r="U7" s="15" t="s">
        <v>18</v>
      </c>
      <c r="V7" s="20" t="s">
        <v>15</v>
      </c>
      <c r="W7" s="15" t="s">
        <v>16</v>
      </c>
      <c r="X7" s="16" t="s">
        <v>17</v>
      </c>
      <c r="Y7" s="19" t="s">
        <v>14</v>
      </c>
      <c r="Z7" s="15" t="s">
        <v>15</v>
      </c>
      <c r="AA7" s="16" t="s">
        <v>17</v>
      </c>
      <c r="AB7" s="16" t="s">
        <v>14</v>
      </c>
      <c r="AC7" s="15" t="s">
        <v>18</v>
      </c>
      <c r="AD7" s="15" t="s">
        <v>15</v>
      </c>
      <c r="AE7" s="15" t="s">
        <v>16</v>
      </c>
      <c r="AF7" s="16" t="s">
        <v>17</v>
      </c>
    </row>
    <row r="8" spans="1:34" ht="18.75">
      <c r="A8" s="21"/>
      <c r="B8" s="22" t="s">
        <v>19</v>
      </c>
      <c r="C8" s="23" t="s">
        <v>19</v>
      </c>
      <c r="D8" s="23" t="s">
        <v>19</v>
      </c>
      <c r="E8" s="24" t="s">
        <v>20</v>
      </c>
      <c r="F8" s="25" t="s">
        <v>19</v>
      </c>
      <c r="G8" s="26" t="s">
        <v>19</v>
      </c>
      <c r="H8" s="26" t="s">
        <v>19</v>
      </c>
      <c r="I8" s="24" t="s">
        <v>20</v>
      </c>
      <c r="J8" s="24" t="s">
        <v>19</v>
      </c>
      <c r="K8" s="24" t="s">
        <v>19</v>
      </c>
      <c r="L8" s="23" t="s">
        <v>19</v>
      </c>
      <c r="M8" s="23" t="s">
        <v>19</v>
      </c>
      <c r="N8" s="24" t="s">
        <v>20</v>
      </c>
      <c r="O8" s="27" t="s">
        <v>19</v>
      </c>
      <c r="P8" s="24" t="s">
        <v>19</v>
      </c>
      <c r="Q8" s="23" t="s">
        <v>19</v>
      </c>
      <c r="R8" s="23" t="s">
        <v>19</v>
      </c>
      <c r="S8" s="24" t="s">
        <v>20</v>
      </c>
      <c r="T8" s="24" t="s">
        <v>19</v>
      </c>
      <c r="U8" s="24" t="s">
        <v>19</v>
      </c>
      <c r="V8" s="28" t="s">
        <v>19</v>
      </c>
      <c r="W8" s="23" t="s">
        <v>19</v>
      </c>
      <c r="X8" s="24" t="s">
        <v>20</v>
      </c>
      <c r="Y8" s="27" t="s">
        <v>19</v>
      </c>
      <c r="Z8" s="23" t="s">
        <v>19</v>
      </c>
      <c r="AA8" s="24" t="s">
        <v>20</v>
      </c>
      <c r="AB8" s="24" t="s">
        <v>19</v>
      </c>
      <c r="AC8" s="24" t="s">
        <v>19</v>
      </c>
      <c r="AD8" s="23" t="s">
        <v>19</v>
      </c>
      <c r="AE8" s="23" t="s">
        <v>19</v>
      </c>
      <c r="AF8" s="24" t="s">
        <v>20</v>
      </c>
    </row>
    <row r="9" spans="1:34" ht="18.75">
      <c r="A9" s="29" t="s">
        <v>21</v>
      </c>
      <c r="B9" s="30">
        <f>SUM(B10:B25)</f>
        <v>887716000</v>
      </c>
      <c r="C9" s="30">
        <f>SUM(C10:C25)</f>
        <v>776360088.93999982</v>
      </c>
      <c r="D9" s="30">
        <f>SUM(D10:D25)</f>
        <v>141448673.37999994</v>
      </c>
      <c r="E9" s="31">
        <f t="shared" ref="E9:E22" si="0">C9/B9*100</f>
        <v>87.455908076456865</v>
      </c>
      <c r="F9" s="30">
        <f>SUM(F10:F25)</f>
        <v>27372500</v>
      </c>
      <c r="G9" s="30">
        <f t="shared" ref="G9:H9" si="1">SUM(G10:G25)</f>
        <v>22175073.809999995</v>
      </c>
      <c r="H9" s="30">
        <f t="shared" si="1"/>
        <v>5197426.1899999995</v>
      </c>
      <c r="I9" s="31">
        <f t="shared" ref="I9:I25" si="2">G9/F9*100</f>
        <v>81.012234213170132</v>
      </c>
      <c r="J9" s="30">
        <f>SUM(J10:J26)</f>
        <v>162425288.51999998</v>
      </c>
      <c r="K9" s="30">
        <f t="shared" ref="K9:M9" si="3">SUM(K10:K26)</f>
        <v>8407792.1600000001</v>
      </c>
      <c r="L9" s="30">
        <f t="shared" si="3"/>
        <v>123284748.25999999</v>
      </c>
      <c r="M9" s="30">
        <f t="shared" si="3"/>
        <v>40258444.959999993</v>
      </c>
      <c r="N9" s="32">
        <f t="shared" ref="N9:N26" si="4">L9/J9*100</f>
        <v>75.902434518267469</v>
      </c>
      <c r="O9" s="30">
        <f>SUM(O10:O26)</f>
        <v>384400298.94</v>
      </c>
      <c r="P9" s="30">
        <f>SUM(P10:P26)</f>
        <v>187621270.93000001</v>
      </c>
      <c r="Q9" s="30">
        <f>SUM(Q10:Q26)</f>
        <v>65739025.689999998</v>
      </c>
      <c r="R9" s="30">
        <f>SUM(R10:R25)</f>
        <v>192056258.62</v>
      </c>
      <c r="S9" s="33">
        <f>Q9/O9*100</f>
        <v>17.101710344991439</v>
      </c>
      <c r="T9" s="30">
        <f>SUM(T10:T26)</f>
        <v>117112312.53999999</v>
      </c>
      <c r="U9" s="30">
        <f>SUM(U10:U26)</f>
        <v>7235627.54</v>
      </c>
      <c r="V9" s="30">
        <f>SUM(V10:V26)</f>
        <v>85603224.209999993</v>
      </c>
      <c r="W9" s="30">
        <f>SUM(W10:W25)</f>
        <v>55132220.909999996</v>
      </c>
      <c r="X9" s="32">
        <f t="shared" ref="X9:X25" si="5">V9/T9*100</f>
        <v>73.094982374942006</v>
      </c>
      <c r="Y9" s="30">
        <f t="shared" ref="Y9:Z9" si="6">SUM(Y10:Y26)</f>
        <v>775000</v>
      </c>
      <c r="Z9" s="30">
        <f t="shared" si="6"/>
        <v>765493</v>
      </c>
      <c r="AA9" s="32">
        <f>Z9/Y9*100</f>
        <v>98.773290322580635</v>
      </c>
      <c r="AB9" s="30">
        <f>SUM(AB10:AB26)</f>
        <v>1579801400</v>
      </c>
      <c r="AC9" s="30">
        <f t="shared" ref="AC9:AD9" si="7">SUM(AC10:AC26)</f>
        <v>203264690.63</v>
      </c>
      <c r="AD9" s="30">
        <f t="shared" si="7"/>
        <v>1073927653.9100001</v>
      </c>
      <c r="AE9" s="30">
        <f>SUM(AE10:AE26)</f>
        <v>371994846.13000005</v>
      </c>
      <c r="AF9" s="34">
        <f t="shared" ref="AF9:AF26" si="8">AD9/AB9*100</f>
        <v>67.978649335922853</v>
      </c>
      <c r="AG9" s="35"/>
      <c r="AH9" s="35"/>
    </row>
    <row r="10" spans="1:34" s="47" customFormat="1" ht="18.75">
      <c r="A10" s="36" t="s">
        <v>22</v>
      </c>
      <c r="B10" s="37">
        <f>374956100-2630000+183948193+221929000-33531209</f>
        <v>744672084</v>
      </c>
      <c r="C10" s="38">
        <v>655895512.94000006</v>
      </c>
      <c r="D10" s="39">
        <f t="shared" ref="D10:D22" si="9">SUM(B10-C10)</f>
        <v>88776571.059999943</v>
      </c>
      <c r="E10" s="40">
        <f t="shared" si="0"/>
        <v>88.07843439180138</v>
      </c>
      <c r="F10" s="37">
        <v>0</v>
      </c>
      <c r="G10" s="37">
        <v>0</v>
      </c>
      <c r="H10" s="39">
        <f>SUM(F10)-G10</f>
        <v>0</v>
      </c>
      <c r="I10" s="40"/>
      <c r="J10" s="37"/>
      <c r="K10" s="37">
        <v>0</v>
      </c>
      <c r="L10" s="37">
        <v>0</v>
      </c>
      <c r="M10" s="39">
        <f>J10-K10-L10</f>
        <v>0</v>
      </c>
      <c r="N10" s="40" t="e">
        <f t="shared" si="4"/>
        <v>#DIV/0!</v>
      </c>
      <c r="O10" s="41">
        <v>394638.72</v>
      </c>
      <c r="P10" s="42">
        <v>0</v>
      </c>
      <c r="Q10" s="43">
        <v>0</v>
      </c>
      <c r="R10" s="39"/>
      <c r="S10" s="44">
        <f>Q10/O10*100</f>
        <v>0</v>
      </c>
      <c r="T10" s="43"/>
      <c r="U10" s="43"/>
      <c r="V10" s="45"/>
      <c r="W10" s="39">
        <f t="shared" ref="W10:W12" si="10">T10-U10-V10</f>
        <v>0</v>
      </c>
      <c r="X10" s="40"/>
      <c r="Y10" s="41"/>
      <c r="Z10" s="41"/>
      <c r="AA10" s="44"/>
      <c r="AB10" s="41">
        <f>B10+J10+O10+T10+Y10+F10</f>
        <v>745066722.72000003</v>
      </c>
      <c r="AC10" s="41">
        <f>K10+P10+U10</f>
        <v>0</v>
      </c>
      <c r="AD10" s="41">
        <f>C10+L10+Q10+V10+Z10+G10</f>
        <v>655895512.94000006</v>
      </c>
      <c r="AE10" s="39">
        <f t="shared" ref="AE10:AE23" si="11">AB10-AC10-AD10</f>
        <v>89171209.779999971</v>
      </c>
      <c r="AF10" s="44">
        <f t="shared" si="8"/>
        <v>88.031781978603945</v>
      </c>
      <c r="AG10" s="35"/>
      <c r="AH10" s="46"/>
    </row>
    <row r="11" spans="1:34" s="47" customFormat="1" ht="18.75">
      <c r="A11" s="48" t="s">
        <v>23</v>
      </c>
      <c r="B11" s="49">
        <v>8539505</v>
      </c>
      <c r="C11" s="49">
        <v>9431208.2599999998</v>
      </c>
      <c r="D11" s="42">
        <f t="shared" si="9"/>
        <v>-891703.25999999978</v>
      </c>
      <c r="E11" s="40">
        <f t="shared" si="0"/>
        <v>110.44209541419553</v>
      </c>
      <c r="F11" s="37">
        <v>4062416</v>
      </c>
      <c r="G11" s="37">
        <v>2221930.35</v>
      </c>
      <c r="H11" s="42">
        <f>SUM(F11-G11)</f>
        <v>1840485.65</v>
      </c>
      <c r="I11" s="40">
        <f t="shared" si="2"/>
        <v>54.694801074040669</v>
      </c>
      <c r="J11" s="49">
        <f>23157084.16+775000</f>
        <v>23932084.16</v>
      </c>
      <c r="K11" s="49">
        <v>450020.35</v>
      </c>
      <c r="L11" s="49">
        <f>21121932.23+1454262.7</f>
        <v>22576194.93</v>
      </c>
      <c r="M11" s="39">
        <f t="shared" ref="M11:M23" si="12">J11-K11-L11</f>
        <v>905868.87999999896</v>
      </c>
      <c r="N11" s="40">
        <f t="shared" si="4"/>
        <v>94.334428957649124</v>
      </c>
      <c r="O11" s="43">
        <v>20250840.120000001</v>
      </c>
      <c r="P11" s="43">
        <v>968330.93</v>
      </c>
      <c r="Q11" s="43">
        <v>18932476.670000002</v>
      </c>
      <c r="R11" s="39">
        <f t="shared" ref="R11" si="13">O11-P11-Q11</f>
        <v>350032.51999999955</v>
      </c>
      <c r="S11" s="44">
        <f>Q11/O11*100</f>
        <v>93.489833299814734</v>
      </c>
      <c r="T11" s="41">
        <v>1662600</v>
      </c>
      <c r="U11" s="41">
        <v>601000</v>
      </c>
      <c r="V11" s="45">
        <v>970000</v>
      </c>
      <c r="W11" s="39">
        <f t="shared" si="10"/>
        <v>91600</v>
      </c>
      <c r="X11" s="40">
        <f t="shared" si="5"/>
        <v>58.342355347046791</v>
      </c>
      <c r="Y11" s="50"/>
      <c r="Z11" s="50"/>
      <c r="AA11" s="44"/>
      <c r="AB11" s="41">
        <f>B11+F11+J11+O11+T11+Y11</f>
        <v>58447445.280000001</v>
      </c>
      <c r="AC11" s="41">
        <f t="shared" ref="AC11:AC23" si="14">K11+P11+U11</f>
        <v>2019351.28</v>
      </c>
      <c r="AD11" s="41">
        <f>C11+L11+Q11+V11+Z11+G11</f>
        <v>54131810.210000001</v>
      </c>
      <c r="AE11" s="39">
        <f t="shared" si="11"/>
        <v>2296283.7899999991</v>
      </c>
      <c r="AF11" s="44">
        <f t="shared" si="8"/>
        <v>92.616212651681522</v>
      </c>
      <c r="AG11" s="35"/>
      <c r="AH11" s="46"/>
    </row>
    <row r="12" spans="1:34" s="47" customFormat="1" ht="18.75">
      <c r="A12" s="48" t="s">
        <v>24</v>
      </c>
      <c r="B12" s="49">
        <v>9101198</v>
      </c>
      <c r="C12" s="49">
        <v>7412143.2400000002</v>
      </c>
      <c r="D12" s="42">
        <f>SUM(B12-C12)</f>
        <v>1689054.7599999998</v>
      </c>
      <c r="E12" s="40">
        <f t="shared" si="0"/>
        <v>81.441401890168748</v>
      </c>
      <c r="F12" s="37">
        <v>206247</v>
      </c>
      <c r="G12" s="37">
        <v>158600</v>
      </c>
      <c r="H12" s="42">
        <f t="shared" ref="H12:H22" si="15">SUM(F12-G12)</f>
        <v>47647</v>
      </c>
      <c r="I12" s="40">
        <f t="shared" si="2"/>
        <v>76.89808821461645</v>
      </c>
      <c r="J12" s="49">
        <v>4846160.9000000004</v>
      </c>
      <c r="K12" s="49">
        <v>350173.8</v>
      </c>
      <c r="L12" s="49">
        <v>3397933.3</v>
      </c>
      <c r="M12" s="39">
        <f t="shared" si="12"/>
        <v>1098053.8000000007</v>
      </c>
      <c r="N12" s="40">
        <f t="shared" si="4"/>
        <v>70.11598191054695</v>
      </c>
      <c r="O12" s="43">
        <v>142139.1</v>
      </c>
      <c r="P12" s="43">
        <v>0</v>
      </c>
      <c r="Q12" s="43">
        <v>0</v>
      </c>
      <c r="R12" s="39"/>
      <c r="S12" s="44">
        <f>Q12/O12*100</f>
        <v>0</v>
      </c>
      <c r="T12" s="43">
        <v>3912400</v>
      </c>
      <c r="U12" s="43">
        <v>1260000</v>
      </c>
      <c r="V12" s="43">
        <v>2330389</v>
      </c>
      <c r="W12" s="39">
        <f t="shared" si="10"/>
        <v>322011</v>
      </c>
      <c r="X12" s="40">
        <f t="shared" si="5"/>
        <v>59.564180554135568</v>
      </c>
      <c r="Y12" s="50"/>
      <c r="Z12" s="50"/>
      <c r="AA12" s="44"/>
      <c r="AB12" s="41">
        <f t="shared" ref="AB12:AB23" si="16">B12+J12+O12+T12+Y12+F12</f>
        <v>18208145</v>
      </c>
      <c r="AC12" s="41">
        <f t="shared" si="14"/>
        <v>1610173.8</v>
      </c>
      <c r="AD12" s="41">
        <f t="shared" ref="AD12:AD23" si="17">C12+L12+Q12+V12+Z12+G12</f>
        <v>13299065.539999999</v>
      </c>
      <c r="AE12" s="39">
        <f t="shared" si="11"/>
        <v>3298905.66</v>
      </c>
      <c r="AF12" s="44">
        <f t="shared" si="8"/>
        <v>73.03910167674961</v>
      </c>
      <c r="AG12" s="35"/>
      <c r="AH12" s="46"/>
    </row>
    <row r="13" spans="1:34" s="47" customFormat="1" ht="18.75">
      <c r="A13" s="48" t="s">
        <v>25</v>
      </c>
      <c r="B13" s="49">
        <v>3032338</v>
      </c>
      <c r="C13" s="49">
        <v>2366716.06</v>
      </c>
      <c r="D13" s="42">
        <f t="shared" si="9"/>
        <v>665621.93999999994</v>
      </c>
      <c r="E13" s="40">
        <f t="shared" si="0"/>
        <v>78.049216808944124</v>
      </c>
      <c r="F13" s="37">
        <v>74937</v>
      </c>
      <c r="G13" s="37">
        <v>57946</v>
      </c>
      <c r="H13" s="42">
        <f t="shared" si="15"/>
        <v>16991</v>
      </c>
      <c r="I13" s="40">
        <f t="shared" si="2"/>
        <v>77.326287414761737</v>
      </c>
      <c r="J13" s="43">
        <f>3164800-400000</f>
        <v>2764800</v>
      </c>
      <c r="K13" s="43">
        <v>0</v>
      </c>
      <c r="L13" s="43">
        <v>1305429.49</v>
      </c>
      <c r="M13" s="39">
        <f t="shared" si="12"/>
        <v>1459370.51</v>
      </c>
      <c r="N13" s="40">
        <f t="shared" si="4"/>
        <v>47.216055049189812</v>
      </c>
      <c r="O13" s="43"/>
      <c r="P13" s="43"/>
      <c r="Q13" s="43"/>
      <c r="R13" s="39"/>
      <c r="S13" s="44"/>
      <c r="T13" s="41"/>
      <c r="U13" s="41"/>
      <c r="V13" s="45"/>
      <c r="W13" s="42"/>
      <c r="X13" s="44"/>
      <c r="Y13" s="50"/>
      <c r="Z13" s="50"/>
      <c r="AA13" s="44"/>
      <c r="AB13" s="41">
        <f t="shared" si="16"/>
        <v>5872075</v>
      </c>
      <c r="AC13" s="41">
        <f t="shared" si="14"/>
        <v>0</v>
      </c>
      <c r="AD13" s="41">
        <f t="shared" si="17"/>
        <v>3730091.55</v>
      </c>
      <c r="AE13" s="39">
        <f t="shared" si="11"/>
        <v>2141983.4500000002</v>
      </c>
      <c r="AF13" s="44">
        <f t="shared" si="8"/>
        <v>63.522546118705904</v>
      </c>
      <c r="AG13" s="35"/>
      <c r="AH13" s="46"/>
    </row>
    <row r="14" spans="1:34" s="59" customFormat="1" ht="18.75">
      <c r="A14" s="51" t="s">
        <v>26</v>
      </c>
      <c r="B14" s="52">
        <v>4880773</v>
      </c>
      <c r="C14" s="52">
        <v>3957433.23</v>
      </c>
      <c r="D14" s="53">
        <f t="shared" si="9"/>
        <v>923339.77</v>
      </c>
      <c r="E14" s="54">
        <f t="shared" si="0"/>
        <v>81.082099700190938</v>
      </c>
      <c r="F14" s="55">
        <v>100947</v>
      </c>
      <c r="G14" s="55">
        <v>64540</v>
      </c>
      <c r="H14" s="53">
        <f t="shared" si="15"/>
        <v>36407</v>
      </c>
      <c r="I14" s="54">
        <f t="shared" si="2"/>
        <v>63.934539907079959</v>
      </c>
      <c r="J14" s="56">
        <v>1715600</v>
      </c>
      <c r="K14" s="56">
        <v>69881.5</v>
      </c>
      <c r="L14" s="56">
        <v>1308378.2</v>
      </c>
      <c r="M14" s="39">
        <f t="shared" si="12"/>
        <v>337340.30000000005</v>
      </c>
      <c r="N14" s="54">
        <f t="shared" si="4"/>
        <v>76.263592912100719</v>
      </c>
      <c r="O14" s="57"/>
      <c r="P14" s="43"/>
      <c r="Q14" s="39"/>
      <c r="R14" s="39"/>
      <c r="S14" s="44"/>
      <c r="T14" s="56">
        <v>1374800</v>
      </c>
      <c r="U14" s="56">
        <v>0</v>
      </c>
      <c r="V14" s="56">
        <v>0</v>
      </c>
      <c r="W14" s="39">
        <f t="shared" ref="W14" si="18">T14-U14-V14</f>
        <v>1374800</v>
      </c>
      <c r="X14" s="54">
        <f t="shared" si="5"/>
        <v>0</v>
      </c>
      <c r="Y14" s="57">
        <v>775000</v>
      </c>
      <c r="Z14" s="56">
        <v>765493</v>
      </c>
      <c r="AA14" s="54">
        <f>Z14/Y14*100</f>
        <v>98.773290322580635</v>
      </c>
      <c r="AB14" s="57">
        <f t="shared" si="16"/>
        <v>8847120</v>
      </c>
      <c r="AC14" s="41">
        <f t="shared" si="14"/>
        <v>69881.5</v>
      </c>
      <c r="AD14" s="57">
        <f t="shared" si="17"/>
        <v>6095844.4299999997</v>
      </c>
      <c r="AE14" s="39">
        <f t="shared" si="11"/>
        <v>2681394.0700000003</v>
      </c>
      <c r="AF14" s="58">
        <f t="shared" si="8"/>
        <v>68.902020431507651</v>
      </c>
      <c r="AG14" s="35"/>
      <c r="AH14" s="46"/>
    </row>
    <row r="15" spans="1:34" s="47" customFormat="1" ht="18.75">
      <c r="A15" s="48" t="s">
        <v>27</v>
      </c>
      <c r="B15" s="49">
        <v>4835323</v>
      </c>
      <c r="C15" s="49">
        <v>3879265.87</v>
      </c>
      <c r="D15" s="42">
        <f t="shared" si="9"/>
        <v>956057.12999999989</v>
      </c>
      <c r="E15" s="40">
        <f t="shared" si="0"/>
        <v>80.227647046536504</v>
      </c>
      <c r="F15" s="37">
        <v>110097</v>
      </c>
      <c r="G15" s="37">
        <v>85661</v>
      </c>
      <c r="H15" s="42">
        <f t="shared" si="15"/>
        <v>24436</v>
      </c>
      <c r="I15" s="40">
        <f t="shared" si="2"/>
        <v>77.805026476652401</v>
      </c>
      <c r="J15" s="43">
        <v>4215035</v>
      </c>
      <c r="K15" s="43">
        <v>123814.9</v>
      </c>
      <c r="L15" s="43">
        <v>2482202.6</v>
      </c>
      <c r="M15" s="39">
        <f t="shared" si="12"/>
        <v>1609017.5</v>
      </c>
      <c r="N15" s="40">
        <f t="shared" si="4"/>
        <v>58.889252402411842</v>
      </c>
      <c r="O15" s="41">
        <v>31565</v>
      </c>
      <c r="P15" s="41">
        <v>0</v>
      </c>
      <c r="Q15" s="43">
        <v>31565</v>
      </c>
      <c r="R15" s="39"/>
      <c r="S15" s="44">
        <f>Q15/O15*100</f>
        <v>100</v>
      </c>
      <c r="T15" s="43"/>
      <c r="U15" s="43"/>
      <c r="V15" s="60"/>
      <c r="W15" s="53"/>
      <c r="X15" s="54"/>
      <c r="Y15" s="50"/>
      <c r="Z15" s="50"/>
      <c r="AA15" s="44"/>
      <c r="AB15" s="41">
        <f t="shared" si="16"/>
        <v>9192020</v>
      </c>
      <c r="AC15" s="41">
        <f t="shared" si="14"/>
        <v>123814.9</v>
      </c>
      <c r="AD15" s="41">
        <f t="shared" si="17"/>
        <v>6478694.4700000007</v>
      </c>
      <c r="AE15" s="39">
        <f t="shared" si="11"/>
        <v>2589510.629999999</v>
      </c>
      <c r="AF15" s="44">
        <f t="shared" si="8"/>
        <v>70.48172730259509</v>
      </c>
      <c r="AG15" s="35"/>
      <c r="AH15" s="46"/>
    </row>
    <row r="16" spans="1:34" s="47" customFormat="1" ht="18.75">
      <c r="A16" s="48" t="s">
        <v>28</v>
      </c>
      <c r="B16" s="49">
        <v>3789720</v>
      </c>
      <c r="C16" s="49">
        <v>3096087.42</v>
      </c>
      <c r="D16" s="42">
        <f t="shared" si="9"/>
        <v>693632.58000000007</v>
      </c>
      <c r="E16" s="40">
        <f t="shared" si="0"/>
        <v>81.696996611886902</v>
      </c>
      <c r="F16" s="37">
        <v>83250</v>
      </c>
      <c r="G16" s="37">
        <v>66333</v>
      </c>
      <c r="H16" s="42">
        <f t="shared" si="15"/>
        <v>16917</v>
      </c>
      <c r="I16" s="40">
        <f t="shared" si="2"/>
        <v>79.679279279279285</v>
      </c>
      <c r="J16" s="43">
        <v>19062631</v>
      </c>
      <c r="K16" s="43">
        <v>4662368.46</v>
      </c>
      <c r="L16" s="43">
        <v>14388468.25</v>
      </c>
      <c r="M16" s="39">
        <f t="shared" si="12"/>
        <v>11794.289999999106</v>
      </c>
      <c r="N16" s="40">
        <f t="shared" si="4"/>
        <v>75.47997047207177</v>
      </c>
      <c r="O16" s="43">
        <v>33705531</v>
      </c>
      <c r="P16" s="43">
        <v>0</v>
      </c>
      <c r="Q16" s="39">
        <v>3848831</v>
      </c>
      <c r="R16" s="39">
        <f t="shared" ref="R16" si="19">O16-P16-Q16</f>
        <v>29856700</v>
      </c>
      <c r="S16" s="44">
        <f>Q16/O16*100</f>
        <v>11.418989364089828</v>
      </c>
      <c r="T16" s="43">
        <v>4875000</v>
      </c>
      <c r="U16" s="43">
        <v>2495724</v>
      </c>
      <c r="V16" s="43">
        <v>428000</v>
      </c>
      <c r="W16" s="39">
        <f t="shared" ref="W16" si="20">T16-U16-V16</f>
        <v>1951276</v>
      </c>
      <c r="X16" s="54">
        <f t="shared" si="5"/>
        <v>8.7794871794871785</v>
      </c>
      <c r="Y16" s="50"/>
      <c r="Z16" s="50"/>
      <c r="AA16" s="44"/>
      <c r="AB16" s="41">
        <f t="shared" si="16"/>
        <v>61516132</v>
      </c>
      <c r="AC16" s="41">
        <f t="shared" si="14"/>
        <v>7158092.46</v>
      </c>
      <c r="AD16" s="41">
        <f t="shared" si="17"/>
        <v>21827719.670000002</v>
      </c>
      <c r="AE16" s="39">
        <f t="shared" si="11"/>
        <v>32530319.869999997</v>
      </c>
      <c r="AF16" s="44">
        <f t="shared" si="8"/>
        <v>35.482919618548195</v>
      </c>
      <c r="AG16" s="35"/>
      <c r="AH16" s="46"/>
    </row>
    <row r="17" spans="1:34" ht="18.75">
      <c r="A17" s="48" t="s">
        <v>29</v>
      </c>
      <c r="B17" s="49">
        <v>1282828</v>
      </c>
      <c r="C17" s="49">
        <v>1018048.18</v>
      </c>
      <c r="D17" s="42">
        <f t="shared" si="9"/>
        <v>264779.81999999995</v>
      </c>
      <c r="E17" s="40">
        <f t="shared" si="0"/>
        <v>79.359678772212646</v>
      </c>
      <c r="F17" s="37">
        <v>33427</v>
      </c>
      <c r="G17" s="37">
        <v>26114</v>
      </c>
      <c r="H17" s="42">
        <f t="shared" si="15"/>
        <v>7313</v>
      </c>
      <c r="I17" s="40">
        <f t="shared" si="2"/>
        <v>78.122475842881499</v>
      </c>
      <c r="J17" s="43">
        <v>1150300</v>
      </c>
      <c r="K17" s="43">
        <v>44638.45</v>
      </c>
      <c r="L17" s="43">
        <v>646498.26</v>
      </c>
      <c r="M17" s="39">
        <f t="shared" si="12"/>
        <v>459163.29000000004</v>
      </c>
      <c r="N17" s="40">
        <f t="shared" si="4"/>
        <v>56.202578457793621</v>
      </c>
      <c r="O17" s="41"/>
      <c r="P17" s="41"/>
      <c r="Q17" s="41"/>
      <c r="R17" s="39"/>
      <c r="S17" s="44"/>
      <c r="T17" s="41"/>
      <c r="U17" s="41"/>
      <c r="V17" s="45"/>
      <c r="W17" s="42"/>
      <c r="X17" s="44"/>
      <c r="Y17" s="50"/>
      <c r="Z17" s="50"/>
      <c r="AA17" s="44"/>
      <c r="AB17" s="41">
        <f t="shared" si="16"/>
        <v>2466555</v>
      </c>
      <c r="AC17" s="41">
        <f t="shared" si="14"/>
        <v>44638.45</v>
      </c>
      <c r="AD17" s="41">
        <f t="shared" si="17"/>
        <v>1690660.44</v>
      </c>
      <c r="AE17" s="39">
        <f t="shared" si="11"/>
        <v>731256.10999999987</v>
      </c>
      <c r="AF17" s="44">
        <f t="shared" si="8"/>
        <v>68.543391085947803</v>
      </c>
      <c r="AG17" s="35"/>
      <c r="AH17" s="46"/>
    </row>
    <row r="18" spans="1:34" s="71" customFormat="1" ht="18.75">
      <c r="A18" s="61" t="s">
        <v>30</v>
      </c>
      <c r="B18" s="62">
        <v>1209480</v>
      </c>
      <c r="C18" s="62">
        <v>1007900</v>
      </c>
      <c r="D18" s="63">
        <f t="shared" si="9"/>
        <v>201580</v>
      </c>
      <c r="E18" s="64">
        <f t="shared" si="0"/>
        <v>83.333333333333343</v>
      </c>
      <c r="F18" s="65">
        <v>30375</v>
      </c>
      <c r="G18" s="65">
        <v>24750</v>
      </c>
      <c r="H18" s="63">
        <f t="shared" si="15"/>
        <v>5625</v>
      </c>
      <c r="I18" s="64">
        <f t="shared" si="2"/>
        <v>81.481481481481481</v>
      </c>
      <c r="J18" s="66">
        <v>1281000</v>
      </c>
      <c r="K18" s="66">
        <v>15115.55</v>
      </c>
      <c r="L18" s="66">
        <v>1021757.76</v>
      </c>
      <c r="M18" s="39">
        <f t="shared" si="12"/>
        <v>244126.68999999994</v>
      </c>
      <c r="N18" s="64">
        <f t="shared" si="4"/>
        <v>79.762510538641678</v>
      </c>
      <c r="O18" s="67"/>
      <c r="P18" s="67"/>
      <c r="Q18" s="67"/>
      <c r="R18" s="39"/>
      <c r="S18" s="44"/>
      <c r="T18" s="67"/>
      <c r="U18" s="67"/>
      <c r="V18" s="68"/>
      <c r="W18" s="63"/>
      <c r="X18" s="69"/>
      <c r="Y18" s="70"/>
      <c r="Z18" s="70"/>
      <c r="AA18" s="69"/>
      <c r="AB18" s="67">
        <f t="shared" si="16"/>
        <v>2520855</v>
      </c>
      <c r="AC18" s="41">
        <f t="shared" si="14"/>
        <v>15115.55</v>
      </c>
      <c r="AD18" s="67">
        <f t="shared" si="17"/>
        <v>2054407.76</v>
      </c>
      <c r="AE18" s="39">
        <f t="shared" si="11"/>
        <v>451331.69000000018</v>
      </c>
      <c r="AF18" s="69">
        <f t="shared" si="8"/>
        <v>81.49646687334257</v>
      </c>
      <c r="AG18" s="35"/>
      <c r="AH18" s="46"/>
    </row>
    <row r="19" spans="1:34" s="47" customFormat="1" ht="18.75">
      <c r="A19" s="48" t="s">
        <v>31</v>
      </c>
      <c r="B19" s="49">
        <v>9543800</v>
      </c>
      <c r="C19" s="49">
        <v>7981100</v>
      </c>
      <c r="D19" s="42">
        <f t="shared" si="9"/>
        <v>1562700</v>
      </c>
      <c r="E19" s="40">
        <f t="shared" si="0"/>
        <v>83.626018986148082</v>
      </c>
      <c r="F19" s="37">
        <v>168722</v>
      </c>
      <c r="G19" s="37">
        <v>127465</v>
      </c>
      <c r="H19" s="42">
        <f t="shared" si="15"/>
        <v>41257</v>
      </c>
      <c r="I19" s="40">
        <f t="shared" si="2"/>
        <v>75.54735007882789</v>
      </c>
      <c r="J19" s="43">
        <v>16301665</v>
      </c>
      <c r="K19" s="43">
        <v>1774171.3</v>
      </c>
      <c r="L19" s="43">
        <v>9632456.4100000001</v>
      </c>
      <c r="M19" s="39">
        <f t="shared" si="12"/>
        <v>4895037.2899999991</v>
      </c>
      <c r="N19" s="40">
        <f t="shared" si="4"/>
        <v>59.088788844575078</v>
      </c>
      <c r="O19" s="43">
        <v>264784335</v>
      </c>
      <c r="P19" s="43">
        <v>166157000</v>
      </c>
      <c r="Q19" s="39">
        <v>150018</v>
      </c>
      <c r="R19" s="39">
        <f t="shared" ref="R19" si="21">O19-P19-Q19</f>
        <v>98477317</v>
      </c>
      <c r="S19" s="44">
        <f>Q19/O19*100</f>
        <v>5.6656674950200506E-2</v>
      </c>
      <c r="T19" s="43">
        <v>16921100</v>
      </c>
      <c r="U19" s="43">
        <v>0</v>
      </c>
      <c r="V19" s="43">
        <v>15579337.449999999</v>
      </c>
      <c r="W19" s="39">
        <f t="shared" ref="W19" si="22">T19-U19-V19</f>
        <v>1341762.5500000007</v>
      </c>
      <c r="X19" s="40">
        <f t="shared" si="5"/>
        <v>92.070476801153589</v>
      </c>
      <c r="Y19" s="50"/>
      <c r="Z19" s="50"/>
      <c r="AA19" s="44"/>
      <c r="AB19" s="41">
        <f t="shared" si="16"/>
        <v>307719622</v>
      </c>
      <c r="AC19" s="41">
        <f t="shared" si="14"/>
        <v>167931171.30000001</v>
      </c>
      <c r="AD19" s="41">
        <f t="shared" si="17"/>
        <v>33470376.859999999</v>
      </c>
      <c r="AE19" s="39">
        <f t="shared" si="11"/>
        <v>106318073.83999999</v>
      </c>
      <c r="AF19" s="44">
        <f t="shared" si="8"/>
        <v>10.876906920157337</v>
      </c>
      <c r="AG19" s="35"/>
      <c r="AH19" s="46"/>
    </row>
    <row r="20" spans="1:34" s="47" customFormat="1" ht="18.75">
      <c r="A20" s="48" t="s">
        <v>32</v>
      </c>
      <c r="B20" s="49">
        <v>3729720</v>
      </c>
      <c r="C20" s="49">
        <v>3108100</v>
      </c>
      <c r="D20" s="42">
        <f t="shared" si="9"/>
        <v>621620</v>
      </c>
      <c r="E20" s="40">
        <f t="shared" si="0"/>
        <v>83.333333333333343</v>
      </c>
      <c r="F20" s="37">
        <v>84619</v>
      </c>
      <c r="G20" s="37">
        <v>68949</v>
      </c>
      <c r="H20" s="42">
        <f t="shared" si="15"/>
        <v>15670</v>
      </c>
      <c r="I20" s="40">
        <f t="shared" si="2"/>
        <v>81.481700327349643</v>
      </c>
      <c r="J20" s="43">
        <v>4590100</v>
      </c>
      <c r="K20" s="43">
        <v>34104.199999999997</v>
      </c>
      <c r="L20" s="43">
        <v>4110339.82</v>
      </c>
      <c r="M20" s="39">
        <f t="shared" si="12"/>
        <v>445655.98</v>
      </c>
      <c r="N20" s="40">
        <f t="shared" si="4"/>
        <v>89.547936210540072</v>
      </c>
      <c r="O20" s="43"/>
      <c r="P20" s="43"/>
      <c r="Q20" s="43"/>
      <c r="R20" s="39"/>
      <c r="S20" s="44"/>
      <c r="T20" s="41"/>
      <c r="U20" s="41"/>
      <c r="V20" s="45"/>
      <c r="W20" s="42"/>
      <c r="X20" s="44"/>
      <c r="Y20" s="50"/>
      <c r="Z20" s="50"/>
      <c r="AA20" s="44"/>
      <c r="AB20" s="41">
        <f t="shared" si="16"/>
        <v>8404439</v>
      </c>
      <c r="AC20" s="41">
        <f t="shared" si="14"/>
        <v>34104.199999999997</v>
      </c>
      <c r="AD20" s="41">
        <f t="shared" si="17"/>
        <v>7287388.8200000003</v>
      </c>
      <c r="AE20" s="39">
        <f t="shared" si="11"/>
        <v>1082945.9799999995</v>
      </c>
      <c r="AF20" s="44">
        <f t="shared" si="8"/>
        <v>86.708807333838706</v>
      </c>
      <c r="AG20" s="35"/>
      <c r="AH20" s="46"/>
    </row>
    <row r="21" spans="1:34" s="47" customFormat="1" ht="18.75">
      <c r="A21" s="48" t="s">
        <v>33</v>
      </c>
      <c r="B21" s="49">
        <v>2335378</v>
      </c>
      <c r="C21" s="49">
        <v>1893575.16</v>
      </c>
      <c r="D21" s="42">
        <f t="shared" si="9"/>
        <v>441802.84000000008</v>
      </c>
      <c r="E21" s="40">
        <f t="shared" si="0"/>
        <v>81.082169995606705</v>
      </c>
      <c r="F21" s="37">
        <v>58200</v>
      </c>
      <c r="G21" s="37">
        <v>46317</v>
      </c>
      <c r="H21" s="42">
        <f t="shared" si="15"/>
        <v>11883</v>
      </c>
      <c r="I21" s="40">
        <f t="shared" si="2"/>
        <v>79.582474226804123</v>
      </c>
      <c r="J21" s="43">
        <v>5527587.46</v>
      </c>
      <c r="K21" s="43">
        <v>69875.41</v>
      </c>
      <c r="L21" s="43">
        <v>1095324.55</v>
      </c>
      <c r="M21" s="39">
        <f t="shared" si="12"/>
        <v>4362387.5</v>
      </c>
      <c r="N21" s="40">
        <f t="shared" si="4"/>
        <v>19.815598720531145</v>
      </c>
      <c r="O21" s="41"/>
      <c r="P21" s="41"/>
      <c r="Q21" s="43"/>
      <c r="R21" s="39"/>
      <c r="S21" s="44"/>
      <c r="T21" s="41">
        <v>22612.54</v>
      </c>
      <c r="U21" s="41">
        <v>0</v>
      </c>
      <c r="V21" s="45">
        <v>22612.54</v>
      </c>
      <c r="W21" s="39">
        <f t="shared" ref="W21" si="23">T21-U21-V21</f>
        <v>0</v>
      </c>
      <c r="X21" s="40">
        <f t="shared" si="5"/>
        <v>100</v>
      </c>
      <c r="Y21" s="50"/>
      <c r="Z21" s="50"/>
      <c r="AA21" s="44"/>
      <c r="AB21" s="41">
        <f t="shared" si="16"/>
        <v>7943778</v>
      </c>
      <c r="AC21" s="41">
        <f t="shared" si="14"/>
        <v>69875.41</v>
      </c>
      <c r="AD21" s="41">
        <f t="shared" si="17"/>
        <v>3057829.25</v>
      </c>
      <c r="AE21" s="39">
        <f t="shared" si="11"/>
        <v>4816073.34</v>
      </c>
      <c r="AF21" s="44">
        <f t="shared" si="8"/>
        <v>38.493387529208398</v>
      </c>
      <c r="AG21" s="35"/>
      <c r="AH21" s="46"/>
    </row>
    <row r="22" spans="1:34" s="47" customFormat="1" ht="18.75">
      <c r="A22" s="48" t="s">
        <v>34</v>
      </c>
      <c r="B22" s="49">
        <v>1027184</v>
      </c>
      <c r="C22" s="49">
        <v>848864.52</v>
      </c>
      <c r="D22" s="42">
        <f t="shared" si="9"/>
        <v>178319.47999999998</v>
      </c>
      <c r="E22" s="40">
        <f t="shared" si="0"/>
        <v>82.639967133444443</v>
      </c>
      <c r="F22" s="37">
        <v>22572</v>
      </c>
      <c r="G22" s="37">
        <v>18122</v>
      </c>
      <c r="H22" s="42">
        <f t="shared" si="15"/>
        <v>4450</v>
      </c>
      <c r="I22" s="40">
        <f t="shared" si="2"/>
        <v>80.285309232677648</v>
      </c>
      <c r="J22" s="43">
        <v>1623300</v>
      </c>
      <c r="K22" s="43">
        <v>23501.4</v>
      </c>
      <c r="L22" s="43">
        <v>1426725.59</v>
      </c>
      <c r="M22" s="39">
        <f t="shared" si="12"/>
        <v>173073.01</v>
      </c>
      <c r="N22" s="40">
        <f t="shared" si="4"/>
        <v>87.890444772993291</v>
      </c>
      <c r="O22" s="41"/>
      <c r="P22" s="41"/>
      <c r="Q22" s="41"/>
      <c r="R22" s="42"/>
      <c r="S22" s="40"/>
      <c r="T22" s="41"/>
      <c r="U22" s="41"/>
      <c r="V22" s="45"/>
      <c r="W22" s="42"/>
      <c r="X22" s="40"/>
      <c r="Y22" s="50"/>
      <c r="Z22" s="50"/>
      <c r="AA22" s="44"/>
      <c r="AB22" s="41">
        <f t="shared" si="16"/>
        <v>2673056</v>
      </c>
      <c r="AC22" s="41">
        <f t="shared" si="14"/>
        <v>23501.4</v>
      </c>
      <c r="AD22" s="41">
        <f t="shared" si="17"/>
        <v>2293712.1100000003</v>
      </c>
      <c r="AE22" s="39">
        <f t="shared" si="11"/>
        <v>355842.48999999976</v>
      </c>
      <c r="AF22" s="44">
        <f t="shared" si="8"/>
        <v>85.80860670333881</v>
      </c>
      <c r="AG22" s="35"/>
      <c r="AH22" s="46"/>
    </row>
    <row r="23" spans="1:34" s="47" customFormat="1" ht="18.75">
      <c r="A23" s="48" t="s">
        <v>35</v>
      </c>
      <c r="B23" s="72"/>
      <c r="C23" s="72"/>
      <c r="D23" s="42"/>
      <c r="E23" s="40"/>
      <c r="F23" s="37"/>
      <c r="G23" s="37"/>
      <c r="H23" s="42"/>
      <c r="I23" s="40"/>
      <c r="J23" s="43">
        <v>419100</v>
      </c>
      <c r="K23" s="43">
        <v>7500</v>
      </c>
      <c r="L23" s="43">
        <v>304412.2</v>
      </c>
      <c r="M23" s="39">
        <f t="shared" si="12"/>
        <v>107187.79999999999</v>
      </c>
      <c r="N23" s="40">
        <f t="shared" si="4"/>
        <v>72.634741111906465</v>
      </c>
      <c r="O23" s="41"/>
      <c r="P23" s="41"/>
      <c r="Q23" s="41"/>
      <c r="R23" s="42"/>
      <c r="S23" s="40"/>
      <c r="T23" s="41"/>
      <c r="U23" s="41"/>
      <c r="V23" s="45"/>
      <c r="W23" s="42"/>
      <c r="X23" s="44"/>
      <c r="Y23" s="50"/>
      <c r="Z23" s="50"/>
      <c r="AA23" s="44"/>
      <c r="AB23" s="41">
        <f t="shared" si="16"/>
        <v>419100</v>
      </c>
      <c r="AC23" s="41">
        <f t="shared" si="14"/>
        <v>7500</v>
      </c>
      <c r="AD23" s="41">
        <f t="shared" si="17"/>
        <v>304412.2</v>
      </c>
      <c r="AE23" s="39">
        <f t="shared" si="11"/>
        <v>107187.79999999999</v>
      </c>
      <c r="AF23" s="44">
        <f t="shared" si="8"/>
        <v>72.634741111906465</v>
      </c>
      <c r="AG23" s="35"/>
      <c r="AH23" s="46"/>
    </row>
    <row r="24" spans="1:34" ht="18.75">
      <c r="A24" s="73" t="s">
        <v>36</v>
      </c>
      <c r="B24" s="74">
        <f>[1]สสภ.!C9</f>
        <v>28768473</v>
      </c>
      <c r="C24" s="74">
        <f>[1]สสภ.!D9</f>
        <v>23797810.539999999</v>
      </c>
      <c r="D24" s="74">
        <f>[1]สสภ.!E9</f>
        <v>4970662.46</v>
      </c>
      <c r="E24" s="75">
        <f>C24/B24*100</f>
        <v>82.72184116272004</v>
      </c>
      <c r="F24" s="74">
        <f>[1]สสภ.!G9</f>
        <v>2646422</v>
      </c>
      <c r="G24" s="74">
        <f>[1]สสภ.!H9</f>
        <v>2411137.2999999998</v>
      </c>
      <c r="H24" s="74">
        <f>[1]สสภ.!I9</f>
        <v>235284.7</v>
      </c>
      <c r="I24" s="75">
        <f t="shared" si="2"/>
        <v>91.109327990773949</v>
      </c>
      <c r="J24" s="74">
        <f>[1]สสภ.!K9</f>
        <v>14952525</v>
      </c>
      <c r="K24" s="74">
        <f>[1]สสภ.!L9</f>
        <v>330721.15000000002</v>
      </c>
      <c r="L24" s="74">
        <f>[1]สสภ.!M9</f>
        <v>13116874.960000001</v>
      </c>
      <c r="M24" s="74">
        <f>[2]สสภ.!N9</f>
        <v>4520317.3500000006</v>
      </c>
      <c r="N24" s="75">
        <f t="shared" si="4"/>
        <v>87.723477874138325</v>
      </c>
      <c r="O24" s="74">
        <f>[1]สสภ.!P9</f>
        <v>40916350</v>
      </c>
      <c r="P24" s="74">
        <f>[1]สสภ.!Q9</f>
        <v>960000</v>
      </c>
      <c r="Q24" s="74">
        <f>[1]สสภ.!R9</f>
        <v>38938410.899999999</v>
      </c>
      <c r="R24" s="74">
        <f>[2]สสภ.!S9</f>
        <v>36924109.100000001</v>
      </c>
      <c r="S24" s="76">
        <f>Q24/O24*100</f>
        <v>95.165895540535743</v>
      </c>
      <c r="T24" s="74">
        <f>[1]สสภ.!U9</f>
        <v>59187700</v>
      </c>
      <c r="U24" s="74">
        <f>[1]สสภ.!V9</f>
        <v>2602596.9900000002</v>
      </c>
      <c r="V24" s="74">
        <f>[1]สสภ.!W9</f>
        <v>51173201.920000002</v>
      </c>
      <c r="W24" s="74">
        <f>[2]สสภ.!X9</f>
        <v>33091132.640000001</v>
      </c>
      <c r="X24" s="75">
        <f t="shared" si="5"/>
        <v>86.459183107301016</v>
      </c>
      <c r="Y24" s="77"/>
      <c r="Z24" s="77"/>
      <c r="AA24" s="76"/>
      <c r="AB24" s="74">
        <f>[1]สสภ.!Z9</f>
        <v>146471470</v>
      </c>
      <c r="AC24" s="74">
        <f>[1]สสภ.!AA9</f>
        <v>3893318.1399999997</v>
      </c>
      <c r="AD24" s="74">
        <f>[1]สสภ.!AB9</f>
        <v>129437435.61999999</v>
      </c>
      <c r="AE24" s="74">
        <f>[2]สสภ.!AC9</f>
        <v>82526506.910000011</v>
      </c>
      <c r="AF24" s="76">
        <f t="shared" si="8"/>
        <v>88.370407984572012</v>
      </c>
      <c r="AG24" s="35"/>
      <c r="AH24" s="46"/>
    </row>
    <row r="25" spans="1:34" ht="18.75">
      <c r="A25" s="78" t="s">
        <v>37</v>
      </c>
      <c r="B25" s="79">
        <f>'[1]ทสจ. '!C9</f>
        <v>60968196</v>
      </c>
      <c r="C25" s="79">
        <f>'[1]ทสจ. '!D9</f>
        <v>50666323.520000011</v>
      </c>
      <c r="D25" s="79">
        <f>'[1]ทสจ. '!E9</f>
        <v>40394634.800000004</v>
      </c>
      <c r="E25" s="80">
        <f>C25/B25*100</f>
        <v>83.102874685680405</v>
      </c>
      <c r="F25" s="79">
        <f>'[1]ทสจ. '!G9</f>
        <v>19690269</v>
      </c>
      <c r="G25" s="79">
        <f>'[1]ทสจ. '!H9</f>
        <v>16797209.159999996</v>
      </c>
      <c r="H25" s="79">
        <f>'[1]ทสจ. '!I9</f>
        <v>2893059.84</v>
      </c>
      <c r="I25" s="80">
        <f t="shared" si="2"/>
        <v>85.307159389239402</v>
      </c>
      <c r="J25" s="79">
        <f>'[1]ทสจ. '!K9</f>
        <v>59643400</v>
      </c>
      <c r="K25" s="79">
        <f>'[1]ทสจ. '!L9</f>
        <v>451905.69</v>
      </c>
      <c r="L25" s="79">
        <f>'[1]ทสจ. '!M9</f>
        <v>46081324.93999999</v>
      </c>
      <c r="M25" s="79">
        <f>'[2]ทสจ. '!N9</f>
        <v>19620477.77</v>
      </c>
      <c r="N25" s="80">
        <f t="shared" si="4"/>
        <v>77.26139847828928</v>
      </c>
      <c r="O25" s="79">
        <f>'[1]ทสจ. '!P9</f>
        <v>24174900</v>
      </c>
      <c r="P25" s="79">
        <f>'[1]ทสจ. '!Q9</f>
        <v>19535940</v>
      </c>
      <c r="Q25" s="79">
        <f>'[1]ทสจ. '!R9</f>
        <v>3837724.12</v>
      </c>
      <c r="R25" s="79">
        <f>'[2]ทสจ. '!S9</f>
        <v>26448100</v>
      </c>
      <c r="S25" s="81">
        <f>Q25/O25*100</f>
        <v>15.874829347794615</v>
      </c>
      <c r="T25" s="82">
        <f>'[1]ทสจ. '!U9</f>
        <v>29156100</v>
      </c>
      <c r="U25" s="82">
        <f>'[1]ทสจ. '!V9</f>
        <v>276306.55</v>
      </c>
      <c r="V25" s="82">
        <f>'[1]ทสจ. '!W9</f>
        <v>15099683.299999997</v>
      </c>
      <c r="W25" s="82">
        <f>'[2]ทสจ. '!X9</f>
        <v>16959638.719999999</v>
      </c>
      <c r="X25" s="80">
        <f t="shared" si="5"/>
        <v>51.789105195825222</v>
      </c>
      <c r="Y25" s="83"/>
      <c r="Z25" s="83"/>
      <c r="AA25" s="81"/>
      <c r="AB25" s="79">
        <f>'[1]ทสจ. '!Z9</f>
        <v>193632865</v>
      </c>
      <c r="AC25" s="79">
        <f>'[1]ทสจ. '!AA9</f>
        <v>20264152.240000002</v>
      </c>
      <c r="AD25" s="79">
        <f>'[1]ทสจ. '!AB9</f>
        <v>132482265.04000001</v>
      </c>
      <c r="AE25" s="79">
        <f>'[1]ทสจ. '!AC9</f>
        <v>40886447.720000006</v>
      </c>
      <c r="AF25" s="81">
        <f t="shared" si="8"/>
        <v>68.419307352602559</v>
      </c>
      <c r="AG25" s="35"/>
      <c r="AH25" s="46"/>
    </row>
    <row r="26" spans="1:34" ht="18.75">
      <c r="A26" s="84" t="s">
        <v>38</v>
      </c>
      <c r="B26" s="85"/>
      <c r="C26" s="85"/>
      <c r="D26" s="85"/>
      <c r="E26" s="85"/>
      <c r="F26" s="86"/>
      <c r="G26" s="86"/>
      <c r="H26" s="86"/>
      <c r="I26" s="86"/>
      <c r="J26" s="85">
        <v>400000</v>
      </c>
      <c r="K26" s="85"/>
      <c r="L26" s="87">
        <v>390427</v>
      </c>
      <c r="M26" s="85">
        <f t="shared" ref="M26" si="24">SUM(J26-L26)</f>
        <v>9573</v>
      </c>
      <c r="N26" s="88">
        <f t="shared" si="4"/>
        <v>97.606749999999991</v>
      </c>
      <c r="O26" s="85"/>
      <c r="P26" s="85"/>
      <c r="Q26" s="89"/>
      <c r="R26" s="85"/>
      <c r="S26" s="90"/>
      <c r="T26" s="86"/>
      <c r="U26" s="86"/>
      <c r="V26" s="86"/>
      <c r="W26" s="85"/>
      <c r="X26" s="91"/>
      <c r="Y26" s="92"/>
      <c r="Z26" s="92"/>
      <c r="AA26" s="92"/>
      <c r="AB26" s="86">
        <f t="shared" ref="AB26" si="25">B26+J26+O26+T26+Y26+F26</f>
        <v>400000</v>
      </c>
      <c r="AC26" s="86">
        <f t="shared" ref="AC26" si="26">K26+P26+U26</f>
        <v>0</v>
      </c>
      <c r="AD26" s="86">
        <f t="shared" ref="AD26" si="27">C26+L26+Q26+V26+Z26+G26</f>
        <v>390427</v>
      </c>
      <c r="AE26" s="85">
        <f>AB26-AC26-AD26</f>
        <v>9573</v>
      </c>
      <c r="AF26" s="93">
        <f t="shared" si="8"/>
        <v>97.606749999999991</v>
      </c>
      <c r="AG26" s="35"/>
      <c r="AH26" s="46"/>
    </row>
    <row r="27" spans="1:34" ht="17.25">
      <c r="A27" s="94"/>
      <c r="B27" s="94"/>
      <c r="C27" s="94"/>
      <c r="D27" s="94"/>
      <c r="E27" s="94"/>
      <c r="F27" s="95"/>
      <c r="G27" s="95"/>
      <c r="H27" s="95"/>
      <c r="I27" s="95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35"/>
    </row>
    <row r="28" spans="1:34" ht="21.75">
      <c r="A28" s="96"/>
      <c r="B28" s="96"/>
      <c r="C28" s="97"/>
      <c r="D28" s="96"/>
      <c r="E28" s="96"/>
      <c r="F28" s="98"/>
      <c r="G28" s="98"/>
      <c r="H28" s="98"/>
      <c r="I28" s="98"/>
      <c r="J28" s="96"/>
      <c r="K28" s="96"/>
      <c r="L28" s="99"/>
      <c r="M28" s="96"/>
      <c r="N28" s="96"/>
      <c r="O28" s="96"/>
      <c r="P28" s="96"/>
      <c r="Q28" s="96"/>
      <c r="R28" s="97"/>
      <c r="S28" s="96"/>
      <c r="T28" s="99"/>
      <c r="U28" s="99"/>
      <c r="V28" s="100"/>
      <c r="W28" s="96"/>
      <c r="X28" s="96"/>
      <c r="Y28" s="96"/>
      <c r="Z28" s="96"/>
      <c r="AA28" s="101" t="s">
        <v>39</v>
      </c>
      <c r="AB28" s="101"/>
      <c r="AC28" s="101"/>
      <c r="AD28" s="101"/>
      <c r="AE28" s="101"/>
      <c r="AF28" s="101"/>
    </row>
  </sheetData>
  <mergeCells count="18">
    <mergeCell ref="AB6:AF6"/>
    <mergeCell ref="AA28:AF28"/>
    <mergeCell ref="B6:E6"/>
    <mergeCell ref="F6:I6"/>
    <mergeCell ref="J6:N6"/>
    <mergeCell ref="O6:S6"/>
    <mergeCell ref="T6:X6"/>
    <mergeCell ref="Y6:AA6"/>
    <mergeCell ref="A1:AF1"/>
    <mergeCell ref="A2:AF2"/>
    <mergeCell ref="A3:AF3"/>
    <mergeCell ref="A5:A8"/>
    <mergeCell ref="B5:I5"/>
    <mergeCell ref="J5:N5"/>
    <mergeCell ref="O5:S5"/>
    <mergeCell ref="T5:X5"/>
    <mergeCell ref="Y5:AA5"/>
    <mergeCell ref="AB5:AF5"/>
  </mergeCells>
  <pageMargins left="0.15748031496062992" right="0.15748031496062992" top="0.39370078740157483" bottom="0.74803149606299213" header="0.23622047244094491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ส่วนกลาง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2021-10-14T03:44:26Z</dcterms:created>
  <dcterms:modified xsi:type="dcterms:W3CDTF">2021-10-14T03:45:06Z</dcterms:modified>
</cp:coreProperties>
</file>