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25" yWindow="-45" windowWidth="9795" windowHeight="7935" tabRatio="649" activeTab="2"/>
  </bookViews>
  <sheets>
    <sheet name="ส่วนกลาง" sheetId="6" r:id="rId1"/>
    <sheet name="สสภ." sheetId="7" r:id="rId2"/>
    <sheet name="ทสจ. " sheetId="8" r:id="rId3"/>
    <sheet name="สรุปผล" sheetId="5" r:id="rId4"/>
    <sheet name="รายจ่ายประจำ" sheetId="10" r:id="rId5"/>
    <sheet name="ประจำ+ลงทุน" sheetId="9" r:id="rId6"/>
  </sheets>
  <externalReferences>
    <externalReference r:id="rId7"/>
    <externalReference r:id="rId8"/>
    <externalReference r:id="rId9"/>
  </externalReferences>
  <definedNames>
    <definedName name="_xlnm.Print_Titles" localSheetId="2">'ทสจ. '!$5:$8</definedName>
    <definedName name="_xlnm.Print_Titles" localSheetId="4">รายจ่ายประจำ!$4:$5</definedName>
    <definedName name="_xlnm.Print_Titles" localSheetId="3">สรุปผล!$4:$5</definedName>
  </definedNames>
  <calcPr calcId="124519"/>
</workbook>
</file>

<file path=xl/calcChain.xml><?xml version="1.0" encoding="utf-8"?>
<calcChain xmlns="http://schemas.openxmlformats.org/spreadsheetml/2006/main">
  <c r="J11" i="6"/>
  <c r="J13"/>
  <c r="H8" i="5" l="1"/>
  <c r="L11" i="6"/>
  <c r="B10" l="1"/>
  <c r="G11" i="5"/>
  <c r="S12" i="6"/>
  <c r="N33" i="5"/>
  <c r="O11" i="9" l="1"/>
  <c r="L11"/>
  <c r="S15" i="6"/>
  <c r="V9" i="7"/>
  <c r="W9"/>
  <c r="U9"/>
  <c r="H6" i="10" l="1"/>
  <c r="G6"/>
  <c r="J8"/>
  <c r="E6"/>
  <c r="E9"/>
  <c r="E8"/>
  <c r="F41" i="5"/>
  <c r="F40"/>
  <c r="F26"/>
  <c r="F25" s="1"/>
  <c r="F19"/>
  <c r="F20"/>
  <c r="F21"/>
  <c r="F22"/>
  <c r="F23"/>
  <c r="F24"/>
  <c r="F18"/>
  <c r="F29"/>
  <c r="F30"/>
  <c r="F31"/>
  <c r="J31" s="1"/>
  <c r="F32"/>
  <c r="F28"/>
  <c r="F38"/>
  <c r="J38" s="1"/>
  <c r="F34"/>
  <c r="F35"/>
  <c r="J35" s="1"/>
  <c r="F36"/>
  <c r="F37"/>
  <c r="J26"/>
  <c r="J20"/>
  <c r="J21"/>
  <c r="J24"/>
  <c r="F11"/>
  <c r="F9"/>
  <c r="J9" s="1"/>
  <c r="F8"/>
  <c r="J8"/>
  <c r="J11"/>
  <c r="F12"/>
  <c r="F13"/>
  <c r="F14"/>
  <c r="F6"/>
  <c r="J6"/>
  <c r="E33"/>
  <c r="D10"/>
  <c r="E10"/>
  <c r="E11" i="10" s="1"/>
  <c r="E7" i="5"/>
  <c r="E42" s="1"/>
  <c r="N12" i="10"/>
  <c r="D11"/>
  <c r="C11"/>
  <c r="B11"/>
  <c r="N10"/>
  <c r="D9"/>
  <c r="C9"/>
  <c r="B9"/>
  <c r="M8"/>
  <c r="H8"/>
  <c r="G8"/>
  <c r="D8"/>
  <c r="C8"/>
  <c r="B8"/>
  <c r="D7"/>
  <c r="C7"/>
  <c r="B7"/>
  <c r="M6"/>
  <c r="D6"/>
  <c r="C6"/>
  <c r="C10" s="1"/>
  <c r="C12" s="1"/>
  <c r="B6"/>
  <c r="F9" l="1"/>
  <c r="F11"/>
  <c r="F8"/>
  <c r="F6"/>
  <c r="I6" s="1"/>
  <c r="F10" i="5"/>
  <c r="E7" i="10"/>
  <c r="F7" s="1"/>
  <c r="B10"/>
  <c r="B12" s="1"/>
  <c r="D10"/>
  <c r="D12" s="1"/>
  <c r="I8"/>
  <c r="O8" s="1"/>
  <c r="E10" l="1"/>
  <c r="E12" s="1"/>
  <c r="F10"/>
  <c r="F12" s="1"/>
  <c r="L8"/>
  <c r="K8"/>
  <c r="W10" i="6" l="1"/>
  <c r="G8" i="5" l="1"/>
  <c r="H21"/>
  <c r="H11"/>
  <c r="S10" i="6"/>
  <c r="S11"/>
  <c r="AD26"/>
  <c r="AC26"/>
  <c r="AB26"/>
  <c r="N26"/>
  <c r="D12"/>
  <c r="N10" i="5"/>
  <c r="M11" i="10" s="1"/>
  <c r="O23" i="9"/>
  <c r="M23"/>
  <c r="L23"/>
  <c r="K23"/>
  <c r="I23"/>
  <c r="F23"/>
  <c r="D23"/>
  <c r="O22"/>
  <c r="M22"/>
  <c r="L22"/>
  <c r="K22"/>
  <c r="I22"/>
  <c r="F22"/>
  <c r="D22"/>
  <c r="O21"/>
  <c r="M21"/>
  <c r="L21"/>
  <c r="F21"/>
  <c r="D21"/>
  <c r="O20"/>
  <c r="M20"/>
  <c r="L20"/>
  <c r="F20"/>
  <c r="D20"/>
  <c r="O19"/>
  <c r="M19"/>
  <c r="L19"/>
  <c r="F19"/>
  <c r="D19"/>
  <c r="O18"/>
  <c r="M18"/>
  <c r="L18"/>
  <c r="F18"/>
  <c r="D18"/>
  <c r="O17"/>
  <c r="M17"/>
  <c r="L17"/>
  <c r="K17"/>
  <c r="I17"/>
  <c r="F17"/>
  <c r="D17"/>
  <c r="O16"/>
  <c r="M16"/>
  <c r="L16"/>
  <c r="F16"/>
  <c r="D16"/>
  <c r="O15"/>
  <c r="M15"/>
  <c r="L15"/>
  <c r="F15"/>
  <c r="D15"/>
  <c r="O14"/>
  <c r="M14"/>
  <c r="L14"/>
  <c r="K14"/>
  <c r="I14"/>
  <c r="F14"/>
  <c r="D14"/>
  <c r="O13"/>
  <c r="M13"/>
  <c r="L13"/>
  <c r="F13"/>
  <c r="D13"/>
  <c r="O12"/>
  <c r="M12"/>
  <c r="L12"/>
  <c r="F12"/>
  <c r="D12"/>
  <c r="M11"/>
  <c r="D11"/>
  <c r="O10"/>
  <c r="M10"/>
  <c r="L10"/>
  <c r="F10"/>
  <c r="D10"/>
  <c r="M9"/>
  <c r="L9"/>
  <c r="K9"/>
  <c r="I9"/>
  <c r="O9"/>
  <c r="D9"/>
  <c r="O8"/>
  <c r="M8"/>
  <c r="L8"/>
  <c r="D8"/>
  <c r="F8"/>
  <c r="J7"/>
  <c r="H7"/>
  <c r="G7"/>
  <c r="C7"/>
  <c r="B7"/>
  <c r="D39" i="5"/>
  <c r="D33"/>
  <c r="D27"/>
  <c r="D25"/>
  <c r="D17"/>
  <c r="D7"/>
  <c r="F39" l="1"/>
  <c r="F33"/>
  <c r="F11" i="9"/>
  <c r="L7"/>
  <c r="P17"/>
  <c r="I7"/>
  <c r="AE26" i="6"/>
  <c r="P23" i="9"/>
  <c r="P13"/>
  <c r="N9"/>
  <c r="AF26" i="6"/>
  <c r="P8" i="9"/>
  <c r="P19"/>
  <c r="P21"/>
  <c r="N15"/>
  <c r="K7"/>
  <c r="P15"/>
  <c r="N16"/>
  <c r="N18"/>
  <c r="N20"/>
  <c r="N22"/>
  <c r="N10"/>
  <c r="N12"/>
  <c r="N14"/>
  <c r="P16"/>
  <c r="P18"/>
  <c r="P20"/>
  <c r="P22"/>
  <c r="P10"/>
  <c r="P12"/>
  <c r="P14"/>
  <c r="D7"/>
  <c r="D16" i="5"/>
  <c r="D42" s="1"/>
  <c r="O7" i="9"/>
  <c r="P9"/>
  <c r="N13"/>
  <c r="N17"/>
  <c r="N19"/>
  <c r="N21"/>
  <c r="N23"/>
  <c r="N8"/>
  <c r="E7"/>
  <c r="F7" s="1"/>
  <c r="M7"/>
  <c r="F9"/>
  <c r="AB85" i="8"/>
  <c r="AA85"/>
  <c r="Z85"/>
  <c r="Y85"/>
  <c r="X85"/>
  <c r="O85"/>
  <c r="N85"/>
  <c r="J85"/>
  <c r="I85"/>
  <c r="F85"/>
  <c r="AB84"/>
  <c r="AA84"/>
  <c r="Z84"/>
  <c r="Y84"/>
  <c r="X84"/>
  <c r="O84"/>
  <c r="N84"/>
  <c r="J84"/>
  <c r="I84"/>
  <c r="F84"/>
  <c r="AB83"/>
  <c r="AA83"/>
  <c r="Z83"/>
  <c r="Y83"/>
  <c r="X83"/>
  <c r="O83"/>
  <c r="N83"/>
  <c r="J83"/>
  <c r="I83"/>
  <c r="F83"/>
  <c r="AB82"/>
  <c r="AA82"/>
  <c r="Z82"/>
  <c r="Y82"/>
  <c r="X82"/>
  <c r="O82"/>
  <c r="N82"/>
  <c r="J82"/>
  <c r="I82"/>
  <c r="F82"/>
  <c r="AB81"/>
  <c r="AA81"/>
  <c r="Z81"/>
  <c r="Y81"/>
  <c r="X81"/>
  <c r="O81"/>
  <c r="N81"/>
  <c r="J81"/>
  <c r="I81"/>
  <c r="F81"/>
  <c r="AB80"/>
  <c r="AA80"/>
  <c r="Z80"/>
  <c r="Y80"/>
  <c r="X80"/>
  <c r="O80"/>
  <c r="N80"/>
  <c r="J80"/>
  <c r="I80"/>
  <c r="F80"/>
  <c r="AB79"/>
  <c r="AA79"/>
  <c r="Z79"/>
  <c r="Y79"/>
  <c r="X79"/>
  <c r="O79"/>
  <c r="N79"/>
  <c r="J79"/>
  <c r="I79"/>
  <c r="F79"/>
  <c r="AB78"/>
  <c r="AA78"/>
  <c r="Z78"/>
  <c r="Y78"/>
  <c r="X78"/>
  <c r="O78"/>
  <c r="N78"/>
  <c r="J78"/>
  <c r="I78"/>
  <c r="F78"/>
  <c r="AB77"/>
  <c r="AA77"/>
  <c r="Z77"/>
  <c r="Y77"/>
  <c r="X77"/>
  <c r="O77"/>
  <c r="N77"/>
  <c r="J77"/>
  <c r="I77"/>
  <c r="F77"/>
  <c r="AB76"/>
  <c r="AA76"/>
  <c r="Z76"/>
  <c r="Y76"/>
  <c r="X76"/>
  <c r="O76"/>
  <c r="N76"/>
  <c r="J76"/>
  <c r="I76"/>
  <c r="F76"/>
  <c r="AB75"/>
  <c r="AA75"/>
  <c r="Z75"/>
  <c r="Y75"/>
  <c r="X75"/>
  <c r="O75"/>
  <c r="N75"/>
  <c r="J75"/>
  <c r="I75"/>
  <c r="F75"/>
  <c r="AB74"/>
  <c r="AA74"/>
  <c r="Z74"/>
  <c r="Y74"/>
  <c r="X74"/>
  <c r="O74"/>
  <c r="N74"/>
  <c r="J74"/>
  <c r="I74"/>
  <c r="F74"/>
  <c r="AB73"/>
  <c r="AA73"/>
  <c r="Z73"/>
  <c r="Y73"/>
  <c r="X73"/>
  <c r="O73"/>
  <c r="N73"/>
  <c r="J73"/>
  <c r="I73"/>
  <c r="F73"/>
  <c r="AB72"/>
  <c r="AA72"/>
  <c r="Z72"/>
  <c r="Y72"/>
  <c r="X72"/>
  <c r="O72"/>
  <c r="N72"/>
  <c r="J72"/>
  <c r="I72"/>
  <c r="F72"/>
  <c r="AB71"/>
  <c r="AA71"/>
  <c r="Z71"/>
  <c r="Y71"/>
  <c r="X71"/>
  <c r="O71"/>
  <c r="N71"/>
  <c r="J71"/>
  <c r="I71"/>
  <c r="F71"/>
  <c r="AB70"/>
  <c r="AA70"/>
  <c r="Z70"/>
  <c r="Y70"/>
  <c r="X70"/>
  <c r="O70"/>
  <c r="N70"/>
  <c r="J70"/>
  <c r="I70"/>
  <c r="F70"/>
  <c r="AB69"/>
  <c r="AA69"/>
  <c r="Z69"/>
  <c r="Y69"/>
  <c r="X69"/>
  <c r="O69"/>
  <c r="N69"/>
  <c r="J69"/>
  <c r="I69"/>
  <c r="F69"/>
  <c r="AB68"/>
  <c r="AA68"/>
  <c r="Z68"/>
  <c r="Y68"/>
  <c r="X68"/>
  <c r="O68"/>
  <c r="N68"/>
  <c r="J68"/>
  <c r="I68"/>
  <c r="F68"/>
  <c r="AB67"/>
  <c r="AA67"/>
  <c r="Z67"/>
  <c r="Y67"/>
  <c r="X67"/>
  <c r="O67"/>
  <c r="N67"/>
  <c r="J67"/>
  <c r="I67"/>
  <c r="F67"/>
  <c r="AB66"/>
  <c r="AA66"/>
  <c r="Z66"/>
  <c r="Y66"/>
  <c r="X66"/>
  <c r="O66"/>
  <c r="N66"/>
  <c r="J66"/>
  <c r="I66"/>
  <c r="F66"/>
  <c r="AB65"/>
  <c r="AA65"/>
  <c r="Z65"/>
  <c r="Y65"/>
  <c r="X65"/>
  <c r="O65"/>
  <c r="N65"/>
  <c r="J65"/>
  <c r="I65"/>
  <c r="F65"/>
  <c r="AB64"/>
  <c r="AA64"/>
  <c r="Z64"/>
  <c r="Y64"/>
  <c r="X64"/>
  <c r="O64"/>
  <c r="N64"/>
  <c r="J64"/>
  <c r="I64"/>
  <c r="F64"/>
  <c r="AB63"/>
  <c r="AA63"/>
  <c r="Z63"/>
  <c r="Y63"/>
  <c r="X63"/>
  <c r="O63"/>
  <c r="N63"/>
  <c r="J63"/>
  <c r="I63"/>
  <c r="F63"/>
  <c r="AB62"/>
  <c r="AA62"/>
  <c r="Z62"/>
  <c r="Y62"/>
  <c r="X62"/>
  <c r="O62"/>
  <c r="N62"/>
  <c r="J62"/>
  <c r="I62"/>
  <c r="F62"/>
  <c r="AB61"/>
  <c r="AA61"/>
  <c r="Z61"/>
  <c r="Y61"/>
  <c r="X61"/>
  <c r="O61"/>
  <c r="N61"/>
  <c r="J61"/>
  <c r="I61"/>
  <c r="F61"/>
  <c r="AB60"/>
  <c r="AA60"/>
  <c r="Z60"/>
  <c r="Y60"/>
  <c r="X60"/>
  <c r="O60"/>
  <c r="N60"/>
  <c r="J60"/>
  <c r="I60"/>
  <c r="F60"/>
  <c r="AB59"/>
  <c r="AA59"/>
  <c r="Z59"/>
  <c r="Y59"/>
  <c r="X59"/>
  <c r="O59"/>
  <c r="N59"/>
  <c r="J59"/>
  <c r="I59"/>
  <c r="F59"/>
  <c r="AB58"/>
  <c r="AA58"/>
  <c r="Z58"/>
  <c r="Y58"/>
  <c r="X58"/>
  <c r="O58"/>
  <c r="N58"/>
  <c r="J58"/>
  <c r="I58"/>
  <c r="F58"/>
  <c r="AB57"/>
  <c r="AA57"/>
  <c r="Z57"/>
  <c r="Y57"/>
  <c r="X57"/>
  <c r="O57"/>
  <c r="N57"/>
  <c r="J57"/>
  <c r="I57"/>
  <c r="F57"/>
  <c r="AB56"/>
  <c r="AA56"/>
  <c r="Z56"/>
  <c r="Y56"/>
  <c r="X56"/>
  <c r="O56"/>
  <c r="N56"/>
  <c r="J56"/>
  <c r="I56"/>
  <c r="F56"/>
  <c r="AB55"/>
  <c r="AA55"/>
  <c r="Z55"/>
  <c r="Y55"/>
  <c r="X55"/>
  <c r="O55"/>
  <c r="N55"/>
  <c r="J55"/>
  <c r="I55"/>
  <c r="F55"/>
  <c r="AB54"/>
  <c r="AA54"/>
  <c r="Z54"/>
  <c r="Y54"/>
  <c r="X54"/>
  <c r="O54"/>
  <c r="N54"/>
  <c r="J54"/>
  <c r="I54"/>
  <c r="F54"/>
  <c r="AB53"/>
  <c r="AA53"/>
  <c r="Z53"/>
  <c r="Y53"/>
  <c r="X53"/>
  <c r="O53"/>
  <c r="N53"/>
  <c r="J53"/>
  <c r="I53"/>
  <c r="F53"/>
  <c r="AB52"/>
  <c r="AA52"/>
  <c r="Z52"/>
  <c r="Y52"/>
  <c r="X52"/>
  <c r="O52"/>
  <c r="N52"/>
  <c r="J52"/>
  <c r="I52"/>
  <c r="F52"/>
  <c r="AB51"/>
  <c r="AA51"/>
  <c r="Z51"/>
  <c r="Y51"/>
  <c r="X51"/>
  <c r="O51"/>
  <c r="N51"/>
  <c r="J51"/>
  <c r="I51"/>
  <c r="F51"/>
  <c r="AB50"/>
  <c r="AA50"/>
  <c r="Z50"/>
  <c r="Y50"/>
  <c r="X50"/>
  <c r="O50"/>
  <c r="N50"/>
  <c r="J50"/>
  <c r="I50"/>
  <c r="F50"/>
  <c r="AB49"/>
  <c r="AA49"/>
  <c r="Z49"/>
  <c r="Y49"/>
  <c r="X49"/>
  <c r="O49"/>
  <c r="N49"/>
  <c r="J49"/>
  <c r="I49"/>
  <c r="F49"/>
  <c r="AB48"/>
  <c r="AA48"/>
  <c r="Z48"/>
  <c r="Y48"/>
  <c r="X48"/>
  <c r="T48"/>
  <c r="S48"/>
  <c r="O48"/>
  <c r="N48"/>
  <c r="J48"/>
  <c r="I48"/>
  <c r="F48"/>
  <c r="AB47"/>
  <c r="AA47"/>
  <c r="Z47"/>
  <c r="Y47"/>
  <c r="X47"/>
  <c r="O47"/>
  <c r="N47"/>
  <c r="J47"/>
  <c r="I47"/>
  <c r="F47"/>
  <c r="AB46"/>
  <c r="AA46"/>
  <c r="Z46"/>
  <c r="Y46"/>
  <c r="X46"/>
  <c r="O46"/>
  <c r="N46"/>
  <c r="J46"/>
  <c r="I46"/>
  <c r="F46"/>
  <c r="AB45"/>
  <c r="AA45"/>
  <c r="Z45"/>
  <c r="Y45"/>
  <c r="X45"/>
  <c r="O45"/>
  <c r="N45"/>
  <c r="J45"/>
  <c r="I45"/>
  <c r="F45"/>
  <c r="AB44"/>
  <c r="AA44"/>
  <c r="Z44"/>
  <c r="Y44"/>
  <c r="X44"/>
  <c r="O44"/>
  <c r="N44"/>
  <c r="J44"/>
  <c r="I44"/>
  <c r="F44"/>
  <c r="AB43"/>
  <c r="AA43"/>
  <c r="Z43"/>
  <c r="Y43"/>
  <c r="X43"/>
  <c r="O43"/>
  <c r="N43"/>
  <c r="J43"/>
  <c r="I43"/>
  <c r="F43"/>
  <c r="AB42"/>
  <c r="AA42"/>
  <c r="Z42"/>
  <c r="Y42"/>
  <c r="X42"/>
  <c r="O42"/>
  <c r="N42"/>
  <c r="J42"/>
  <c r="I42"/>
  <c r="F42"/>
  <c r="AB41"/>
  <c r="AA41"/>
  <c r="Z41"/>
  <c r="Y41"/>
  <c r="X41"/>
  <c r="T41"/>
  <c r="S41"/>
  <c r="O41"/>
  <c r="N41"/>
  <c r="J41"/>
  <c r="I41"/>
  <c r="F41"/>
  <c r="AB40"/>
  <c r="AA40"/>
  <c r="Z40"/>
  <c r="Y40"/>
  <c r="X40"/>
  <c r="O40"/>
  <c r="N40"/>
  <c r="J40"/>
  <c r="I40"/>
  <c r="F40"/>
  <c r="AB39"/>
  <c r="AA39"/>
  <c r="Z39"/>
  <c r="Y39"/>
  <c r="X39"/>
  <c r="O39"/>
  <c r="N39"/>
  <c r="J39"/>
  <c r="I39"/>
  <c r="F39"/>
  <c r="AB38"/>
  <c r="AA38"/>
  <c r="Z38"/>
  <c r="Y38"/>
  <c r="X38"/>
  <c r="T38"/>
  <c r="S38"/>
  <c r="O38"/>
  <c r="N38"/>
  <c r="J38"/>
  <c r="I38"/>
  <c r="F38"/>
  <c r="AB37"/>
  <c r="AA37"/>
  <c r="Z37"/>
  <c r="Y37"/>
  <c r="X37"/>
  <c r="O37"/>
  <c r="N37"/>
  <c r="J37"/>
  <c r="I37"/>
  <c r="F37"/>
  <c r="AB36"/>
  <c r="AA36"/>
  <c r="Z36"/>
  <c r="Y36"/>
  <c r="X36"/>
  <c r="T36"/>
  <c r="S36"/>
  <c r="O36"/>
  <c r="N36"/>
  <c r="J36"/>
  <c r="I36"/>
  <c r="F36"/>
  <c r="AB35"/>
  <c r="AA35"/>
  <c r="Z35"/>
  <c r="Y35"/>
  <c r="X35"/>
  <c r="O35"/>
  <c r="N35"/>
  <c r="J35"/>
  <c r="I35"/>
  <c r="F35"/>
  <c r="AB34"/>
  <c r="AA34"/>
  <c r="Z34"/>
  <c r="Y34"/>
  <c r="X34"/>
  <c r="O34"/>
  <c r="N34"/>
  <c r="J34"/>
  <c r="I34"/>
  <c r="F34"/>
  <c r="AB33"/>
  <c r="AA33"/>
  <c r="Z33"/>
  <c r="Y33"/>
  <c r="X33"/>
  <c r="T33"/>
  <c r="S33"/>
  <c r="O33"/>
  <c r="N33"/>
  <c r="J33"/>
  <c r="I33"/>
  <c r="F33"/>
  <c r="AB32"/>
  <c r="AA32"/>
  <c r="Z32"/>
  <c r="Y32"/>
  <c r="X32"/>
  <c r="O32"/>
  <c r="N32"/>
  <c r="J32"/>
  <c r="I32"/>
  <c r="F32"/>
  <c r="AB31"/>
  <c r="AA31"/>
  <c r="Z31"/>
  <c r="Y31"/>
  <c r="X31"/>
  <c r="O31"/>
  <c r="N31"/>
  <c r="J31"/>
  <c r="I31"/>
  <c r="F31"/>
  <c r="AB30"/>
  <c r="AA30"/>
  <c r="Z30"/>
  <c r="Y30"/>
  <c r="X30"/>
  <c r="O30"/>
  <c r="N30"/>
  <c r="J30"/>
  <c r="I30"/>
  <c r="F30"/>
  <c r="AB29"/>
  <c r="AA29"/>
  <c r="Z29"/>
  <c r="Y29"/>
  <c r="X29"/>
  <c r="T29"/>
  <c r="S29"/>
  <c r="O29"/>
  <c r="N29"/>
  <c r="J29"/>
  <c r="I29"/>
  <c r="F29"/>
  <c r="AB28"/>
  <c r="AA28"/>
  <c r="Z28"/>
  <c r="Y28"/>
  <c r="X28"/>
  <c r="O28"/>
  <c r="N28"/>
  <c r="J28"/>
  <c r="I28"/>
  <c r="F28"/>
  <c r="AB27"/>
  <c r="AA27"/>
  <c r="Z27"/>
  <c r="Y27"/>
  <c r="X27"/>
  <c r="O27"/>
  <c r="N27"/>
  <c r="J27"/>
  <c r="I27"/>
  <c r="F27"/>
  <c r="AB26"/>
  <c r="AA26"/>
  <c r="Z26"/>
  <c r="Y26"/>
  <c r="X26"/>
  <c r="O26"/>
  <c r="N26"/>
  <c r="J26"/>
  <c r="I26"/>
  <c r="F26"/>
  <c r="AB25"/>
  <c r="AA25"/>
  <c r="Z25"/>
  <c r="Y25"/>
  <c r="X25"/>
  <c r="O25"/>
  <c r="N25"/>
  <c r="J25"/>
  <c r="I25"/>
  <c r="F25"/>
  <c r="AB24"/>
  <c r="AA24"/>
  <c r="Z24"/>
  <c r="Y24"/>
  <c r="X24"/>
  <c r="O24"/>
  <c r="N24"/>
  <c r="J24"/>
  <c r="I24"/>
  <c r="F24"/>
  <c r="AB23"/>
  <c r="AA23"/>
  <c r="Z23"/>
  <c r="Y23"/>
  <c r="X23"/>
  <c r="O23"/>
  <c r="N23"/>
  <c r="J23"/>
  <c r="I23"/>
  <c r="F23"/>
  <c r="AB22"/>
  <c r="AA22"/>
  <c r="Z22"/>
  <c r="Y22"/>
  <c r="X22"/>
  <c r="O22"/>
  <c r="N22"/>
  <c r="J22"/>
  <c r="I22"/>
  <c r="F22"/>
  <c r="AB21"/>
  <c r="AA21"/>
  <c r="Z21"/>
  <c r="Y21"/>
  <c r="X21"/>
  <c r="O21"/>
  <c r="N21"/>
  <c r="J21"/>
  <c r="I21"/>
  <c r="F21"/>
  <c r="AB20"/>
  <c r="AA20"/>
  <c r="Z20"/>
  <c r="Y20"/>
  <c r="X20"/>
  <c r="O20"/>
  <c r="N20"/>
  <c r="J20"/>
  <c r="I20"/>
  <c r="F20"/>
  <c r="AB19"/>
  <c r="AA19"/>
  <c r="Z19"/>
  <c r="Y19"/>
  <c r="X19"/>
  <c r="O19"/>
  <c r="N19"/>
  <c r="J19"/>
  <c r="I19"/>
  <c r="F19"/>
  <c r="AB18"/>
  <c r="AA18"/>
  <c r="Z18"/>
  <c r="Y18"/>
  <c r="X18"/>
  <c r="O18"/>
  <c r="N18"/>
  <c r="J18"/>
  <c r="I18"/>
  <c r="F18"/>
  <c r="AB17"/>
  <c r="AA17"/>
  <c r="Z17"/>
  <c r="Y17"/>
  <c r="X17"/>
  <c r="O17"/>
  <c r="N17"/>
  <c r="J17"/>
  <c r="I17"/>
  <c r="F17"/>
  <c r="AB16"/>
  <c r="AA16"/>
  <c r="Z16"/>
  <c r="Y16"/>
  <c r="X16"/>
  <c r="O16"/>
  <c r="N16"/>
  <c r="J16"/>
  <c r="I16"/>
  <c r="F16"/>
  <c r="AB15"/>
  <c r="AA15"/>
  <c r="Z15"/>
  <c r="Y15"/>
  <c r="X15"/>
  <c r="O15"/>
  <c r="N15"/>
  <c r="J15"/>
  <c r="I15"/>
  <c r="F15"/>
  <c r="AB14"/>
  <c r="AA14"/>
  <c r="Z14"/>
  <c r="Y14"/>
  <c r="X14"/>
  <c r="O14"/>
  <c r="N14"/>
  <c r="J14"/>
  <c r="I14"/>
  <c r="F14"/>
  <c r="AB13"/>
  <c r="AA13"/>
  <c r="Z13"/>
  <c r="Y13"/>
  <c r="X13"/>
  <c r="O13"/>
  <c r="N13"/>
  <c r="J13"/>
  <c r="I13"/>
  <c r="F13"/>
  <c r="AB12"/>
  <c r="AA12"/>
  <c r="Z12"/>
  <c r="Y12"/>
  <c r="X12"/>
  <c r="O12"/>
  <c r="N12"/>
  <c r="J12"/>
  <c r="I12"/>
  <c r="F12"/>
  <c r="AB11"/>
  <c r="AA11"/>
  <c r="Z11"/>
  <c r="Y11"/>
  <c r="X11"/>
  <c r="O11"/>
  <c r="N11"/>
  <c r="J11"/>
  <c r="I11"/>
  <c r="F11"/>
  <c r="AB10"/>
  <c r="AA10"/>
  <c r="Z10"/>
  <c r="Y10"/>
  <c r="X10"/>
  <c r="T10"/>
  <c r="S10"/>
  <c r="O10"/>
  <c r="N10"/>
  <c r="J10"/>
  <c r="I10"/>
  <c r="F10"/>
  <c r="W9"/>
  <c r="V25" i="6" s="1"/>
  <c r="V9" i="8"/>
  <c r="U25" i="6" s="1"/>
  <c r="U9" i="8"/>
  <c r="T25" i="6" s="1"/>
  <c r="R9" i="8"/>
  <c r="Q25" i="6" s="1"/>
  <c r="Q9" i="8"/>
  <c r="P25" i="6" s="1"/>
  <c r="P9" i="8"/>
  <c r="O25" i="6" s="1"/>
  <c r="M9" i="8"/>
  <c r="L25" i="6" s="1"/>
  <c r="L9" i="8"/>
  <c r="K25" i="6" s="1"/>
  <c r="K9" i="8"/>
  <c r="J25" i="6" s="1"/>
  <c r="H9" i="8"/>
  <c r="G9"/>
  <c r="F25" i="6" s="1"/>
  <c r="D9" i="8"/>
  <c r="C25" i="6" s="1"/>
  <c r="C9" i="8"/>
  <c r="B25" i="6" s="1"/>
  <c r="AB25" i="7"/>
  <c r="AA25"/>
  <c r="Z25"/>
  <c r="Y25"/>
  <c r="X25"/>
  <c r="T25"/>
  <c r="S25"/>
  <c r="O25"/>
  <c r="N25"/>
  <c r="J25"/>
  <c r="I25"/>
  <c r="F25"/>
  <c r="E25"/>
  <c r="AB24"/>
  <c r="AA24"/>
  <c r="Z24"/>
  <c r="Y24"/>
  <c r="X24"/>
  <c r="T24"/>
  <c r="S24"/>
  <c r="O24"/>
  <c r="N24"/>
  <c r="J24"/>
  <c r="I24"/>
  <c r="F24"/>
  <c r="E24"/>
  <c r="AB23"/>
  <c r="AA23"/>
  <c r="Z23"/>
  <c r="Y23"/>
  <c r="X23"/>
  <c r="T23"/>
  <c r="S23"/>
  <c r="O23"/>
  <c r="N23"/>
  <c r="J23"/>
  <c r="I23"/>
  <c r="F23"/>
  <c r="E23"/>
  <c r="AB22"/>
  <c r="AA22"/>
  <c r="Z22"/>
  <c r="Y22"/>
  <c r="X22"/>
  <c r="T22"/>
  <c r="S22"/>
  <c r="O22"/>
  <c r="N22"/>
  <c r="J22"/>
  <c r="I22"/>
  <c r="F22"/>
  <c r="E22"/>
  <c r="AB21"/>
  <c r="AA21"/>
  <c r="Z21"/>
  <c r="Y21"/>
  <c r="X21"/>
  <c r="T21"/>
  <c r="S21"/>
  <c r="O21"/>
  <c r="N21"/>
  <c r="J21"/>
  <c r="I21"/>
  <c r="F21"/>
  <c r="E21"/>
  <c r="AB20"/>
  <c r="AA20"/>
  <c r="Z20"/>
  <c r="Y20"/>
  <c r="X20"/>
  <c r="T20"/>
  <c r="S20"/>
  <c r="O20"/>
  <c r="N20"/>
  <c r="J20"/>
  <c r="I20"/>
  <c r="F20"/>
  <c r="E20"/>
  <c r="AB19"/>
  <c r="AA19"/>
  <c r="Z19"/>
  <c r="Y19"/>
  <c r="X19"/>
  <c r="T19"/>
  <c r="S19"/>
  <c r="O19"/>
  <c r="N19"/>
  <c r="J19"/>
  <c r="I19"/>
  <c r="F19"/>
  <c r="E19"/>
  <c r="AB18"/>
  <c r="AA18"/>
  <c r="Z18"/>
  <c r="Y18"/>
  <c r="X18"/>
  <c r="T18"/>
  <c r="S18"/>
  <c r="O18"/>
  <c r="N18"/>
  <c r="J18"/>
  <c r="I18"/>
  <c r="F18"/>
  <c r="E18"/>
  <c r="AB17"/>
  <c r="AA17"/>
  <c r="Z17"/>
  <c r="Y17"/>
  <c r="X17"/>
  <c r="T17"/>
  <c r="S17"/>
  <c r="O17"/>
  <c r="N17"/>
  <c r="J17"/>
  <c r="I17"/>
  <c r="F17"/>
  <c r="E17"/>
  <c r="AB16"/>
  <c r="AA16"/>
  <c r="Z16"/>
  <c r="Y16"/>
  <c r="X16"/>
  <c r="T16"/>
  <c r="S16"/>
  <c r="O16"/>
  <c r="N16"/>
  <c r="J16"/>
  <c r="I16"/>
  <c r="F16"/>
  <c r="E16"/>
  <c r="AB15"/>
  <c r="AA15"/>
  <c r="Z15"/>
  <c r="Y15"/>
  <c r="X15"/>
  <c r="T15"/>
  <c r="S15"/>
  <c r="O15"/>
  <c r="N15"/>
  <c r="J15"/>
  <c r="I15"/>
  <c r="F15"/>
  <c r="E15"/>
  <c r="AB14"/>
  <c r="AA14"/>
  <c r="Z14"/>
  <c r="Y14"/>
  <c r="X14"/>
  <c r="T14"/>
  <c r="S14"/>
  <c r="O14"/>
  <c r="N14"/>
  <c r="J14"/>
  <c r="I14"/>
  <c r="F14"/>
  <c r="E14"/>
  <c r="AB13"/>
  <c r="AA13"/>
  <c r="Z13"/>
  <c r="Y13"/>
  <c r="X13"/>
  <c r="T13"/>
  <c r="S13"/>
  <c r="O13"/>
  <c r="N13"/>
  <c r="J13"/>
  <c r="I13"/>
  <c r="F13"/>
  <c r="E13"/>
  <c r="AB12"/>
  <c r="AA12"/>
  <c r="Z12"/>
  <c r="Y12"/>
  <c r="X12"/>
  <c r="T12"/>
  <c r="S12"/>
  <c r="O12"/>
  <c r="N12"/>
  <c r="J12"/>
  <c r="I12"/>
  <c r="F12"/>
  <c r="E12"/>
  <c r="AB11"/>
  <c r="AA11"/>
  <c r="Z11"/>
  <c r="Y11"/>
  <c r="X11"/>
  <c r="T11"/>
  <c r="S11"/>
  <c r="O11"/>
  <c r="N11"/>
  <c r="J11"/>
  <c r="I11"/>
  <c r="F11"/>
  <c r="E11"/>
  <c r="AB10"/>
  <c r="AA10"/>
  <c r="Z10"/>
  <c r="Y10"/>
  <c r="X10"/>
  <c r="T10"/>
  <c r="S10"/>
  <c r="O10"/>
  <c r="N10"/>
  <c r="J10"/>
  <c r="I10"/>
  <c r="F10"/>
  <c r="E10"/>
  <c r="V24" i="6"/>
  <c r="U24"/>
  <c r="T24"/>
  <c r="R9" i="7"/>
  <c r="Q9"/>
  <c r="P24" i="6" s="1"/>
  <c r="P9" i="7"/>
  <c r="O24" i="6" s="1"/>
  <c r="M9" i="7"/>
  <c r="L24" i="6" s="1"/>
  <c r="L9" i="7"/>
  <c r="K24" i="6" s="1"/>
  <c r="K9" i="7"/>
  <c r="J24" i="6" s="1"/>
  <c r="H9" i="7"/>
  <c r="G9"/>
  <c r="F24" i="6" s="1"/>
  <c r="D9" i="7"/>
  <c r="C9"/>
  <c r="B24" i="6" s="1"/>
  <c r="M26"/>
  <c r="W25"/>
  <c r="R25"/>
  <c r="M25"/>
  <c r="AE24"/>
  <c r="W24"/>
  <c r="R24"/>
  <c r="M24"/>
  <c r="AD23"/>
  <c r="AC23"/>
  <c r="AB23"/>
  <c r="N23"/>
  <c r="M23"/>
  <c r="AD22"/>
  <c r="AC22"/>
  <c r="AB22"/>
  <c r="N22"/>
  <c r="M22"/>
  <c r="I22"/>
  <c r="H22"/>
  <c r="E22"/>
  <c r="D22"/>
  <c r="AD21"/>
  <c r="AC21"/>
  <c r="AB21"/>
  <c r="X21"/>
  <c r="W21"/>
  <c r="N21"/>
  <c r="M21"/>
  <c r="I21"/>
  <c r="H21"/>
  <c r="E21"/>
  <c r="D21"/>
  <c r="AD20"/>
  <c r="AC20"/>
  <c r="AB20"/>
  <c r="N20"/>
  <c r="M20"/>
  <c r="I20"/>
  <c r="H20"/>
  <c r="E20"/>
  <c r="D20"/>
  <c r="AD19"/>
  <c r="AC19"/>
  <c r="AB19"/>
  <c r="X19"/>
  <c r="W19"/>
  <c r="S19"/>
  <c r="R19"/>
  <c r="N19"/>
  <c r="M19"/>
  <c r="I19"/>
  <c r="H19"/>
  <c r="E19"/>
  <c r="D19"/>
  <c r="AD18"/>
  <c r="AC18"/>
  <c r="AB18"/>
  <c r="N18"/>
  <c r="M18"/>
  <c r="I18"/>
  <c r="H18"/>
  <c r="E18"/>
  <c r="D18"/>
  <c r="AD17"/>
  <c r="AC17"/>
  <c r="AB17"/>
  <c r="N17"/>
  <c r="M17"/>
  <c r="I17"/>
  <c r="H17"/>
  <c r="E17"/>
  <c r="D17"/>
  <c r="AD16"/>
  <c r="AC16"/>
  <c r="AB16"/>
  <c r="X16"/>
  <c r="W16"/>
  <c r="S16"/>
  <c r="R16"/>
  <c r="N16"/>
  <c r="M16"/>
  <c r="I16"/>
  <c r="H16"/>
  <c r="E16"/>
  <c r="D16"/>
  <c r="AD15"/>
  <c r="AC15"/>
  <c r="AB15"/>
  <c r="N15"/>
  <c r="M15"/>
  <c r="I15"/>
  <c r="H15"/>
  <c r="E15"/>
  <c r="D15"/>
  <c r="AD14"/>
  <c r="AC14"/>
  <c r="AB14"/>
  <c r="AA14"/>
  <c r="X14"/>
  <c r="W14"/>
  <c r="N14"/>
  <c r="M14"/>
  <c r="I14"/>
  <c r="H14"/>
  <c r="E14"/>
  <c r="D14"/>
  <c r="AD13"/>
  <c r="AC13"/>
  <c r="AB13"/>
  <c r="N13"/>
  <c r="M13"/>
  <c r="I13"/>
  <c r="H13"/>
  <c r="E13"/>
  <c r="D13"/>
  <c r="AD12"/>
  <c r="AC12"/>
  <c r="AB12"/>
  <c r="X12"/>
  <c r="W12"/>
  <c r="N12"/>
  <c r="M12"/>
  <c r="I12"/>
  <c r="H12"/>
  <c r="E12"/>
  <c r="AD11"/>
  <c r="AC11"/>
  <c r="AB11"/>
  <c r="X11"/>
  <c r="W11"/>
  <c r="R11"/>
  <c r="M11"/>
  <c r="N11"/>
  <c r="I11"/>
  <c r="H11"/>
  <c r="E11"/>
  <c r="D11"/>
  <c r="AD10"/>
  <c r="AC10"/>
  <c r="AB10"/>
  <c r="N10"/>
  <c r="M10"/>
  <c r="H10"/>
  <c r="E10"/>
  <c r="D10"/>
  <c r="Z9"/>
  <c r="Y9"/>
  <c r="U9" l="1"/>
  <c r="N11" i="9"/>
  <c r="P11"/>
  <c r="J9" i="8"/>
  <c r="AA9" i="6"/>
  <c r="F9" i="7"/>
  <c r="I9"/>
  <c r="H24" i="6" s="1"/>
  <c r="E9" i="8"/>
  <c r="D25" i="6" s="1"/>
  <c r="J9"/>
  <c r="L9"/>
  <c r="K8" i="5" s="1"/>
  <c r="N7" i="9"/>
  <c r="P7"/>
  <c r="X9" i="7"/>
  <c r="AE10" i="6"/>
  <c r="S9" i="8"/>
  <c r="T9" i="7"/>
  <c r="S9"/>
  <c r="R9" i="6"/>
  <c r="M9"/>
  <c r="AE23"/>
  <c r="K9"/>
  <c r="AA9" i="7"/>
  <c r="AC24" i="6" s="1"/>
  <c r="X9" i="8"/>
  <c r="AC20"/>
  <c r="AC22"/>
  <c r="AC24"/>
  <c r="AC26"/>
  <c r="AC28"/>
  <c r="AC30"/>
  <c r="AC32"/>
  <c r="AC34"/>
  <c r="AC40"/>
  <c r="AC42"/>
  <c r="AC44"/>
  <c r="AC46"/>
  <c r="X25" i="6"/>
  <c r="W9"/>
  <c r="AC48" i="8"/>
  <c r="AC38"/>
  <c r="AC36"/>
  <c r="Z9"/>
  <c r="AB25" i="6" s="1"/>
  <c r="AC18" i="8"/>
  <c r="AE16" i="6"/>
  <c r="I9" i="8"/>
  <c r="H25" i="6" s="1"/>
  <c r="F9"/>
  <c r="J9" i="7"/>
  <c r="AC16" i="8"/>
  <c r="E25" i="6"/>
  <c r="C24"/>
  <c r="C9" s="1"/>
  <c r="K6" i="5" s="1"/>
  <c r="J6" i="10" s="1"/>
  <c r="AE18" i="6"/>
  <c r="E9" i="7"/>
  <c r="D24" i="6" s="1"/>
  <c r="V9"/>
  <c r="AB9" i="8"/>
  <c r="AD25" i="6" s="1"/>
  <c r="AD13" i="8"/>
  <c r="Y9"/>
  <c r="X24" i="6"/>
  <c r="T9"/>
  <c r="Y9" i="7"/>
  <c r="AC11"/>
  <c r="AC13"/>
  <c r="AC15"/>
  <c r="AC17"/>
  <c r="AC19"/>
  <c r="P9" i="6"/>
  <c r="AA9" i="8"/>
  <c r="AC25" i="6" s="1"/>
  <c r="Q24"/>
  <c r="S25"/>
  <c r="O9"/>
  <c r="T9" i="8"/>
  <c r="AE20" i="6"/>
  <c r="AF22"/>
  <c r="AF23"/>
  <c r="AE22"/>
  <c r="AC50" i="8"/>
  <c r="AC52"/>
  <c r="AC54"/>
  <c r="AC56"/>
  <c r="AC58"/>
  <c r="AC60"/>
  <c r="AC62"/>
  <c r="AC64"/>
  <c r="AC66"/>
  <c r="AC68"/>
  <c r="AC70"/>
  <c r="AC72"/>
  <c r="AC74"/>
  <c r="AC76"/>
  <c r="AC78"/>
  <c r="AC80"/>
  <c r="AC82"/>
  <c r="AC84"/>
  <c r="N9"/>
  <c r="AC11"/>
  <c r="AC13"/>
  <c r="AC15"/>
  <c r="N25" i="6"/>
  <c r="AD10" i="8"/>
  <c r="AD12"/>
  <c r="AD14"/>
  <c r="AD16"/>
  <c r="AC17"/>
  <c r="AD18"/>
  <c r="AC19"/>
  <c r="AD20"/>
  <c r="AC21"/>
  <c r="AD22"/>
  <c r="AC23"/>
  <c r="AD24"/>
  <c r="AC25"/>
  <c r="AD26"/>
  <c r="AC27"/>
  <c r="AD28"/>
  <c r="AC29"/>
  <c r="AD30"/>
  <c r="AC31"/>
  <c r="AD32"/>
  <c r="AC33"/>
  <c r="AD34"/>
  <c r="AC35"/>
  <c r="AD36"/>
  <c r="AC37"/>
  <c r="AD38"/>
  <c r="AC39"/>
  <c r="AD40"/>
  <c r="AC41"/>
  <c r="AD42"/>
  <c r="AC43"/>
  <c r="AD44"/>
  <c r="AC45"/>
  <c r="AD46"/>
  <c r="AC47"/>
  <c r="AD48"/>
  <c r="AC49"/>
  <c r="AD50"/>
  <c r="AC51"/>
  <c r="AD52"/>
  <c r="AD54"/>
  <c r="AD56"/>
  <c r="AD58"/>
  <c r="AD60"/>
  <c r="AD62"/>
  <c r="AD64"/>
  <c r="AD66"/>
  <c r="AD68"/>
  <c r="AD70"/>
  <c r="AD72"/>
  <c r="AD74"/>
  <c r="AD76"/>
  <c r="AD78"/>
  <c r="AD80"/>
  <c r="AD82"/>
  <c r="AD84"/>
  <c r="O9"/>
  <c r="AD11"/>
  <c r="AD15"/>
  <c r="AD17"/>
  <c r="AD19"/>
  <c r="AD21"/>
  <c r="AD23"/>
  <c r="AD25"/>
  <c r="AD27"/>
  <c r="AD29"/>
  <c r="AD31"/>
  <c r="AD33"/>
  <c r="AD35"/>
  <c r="AD37"/>
  <c r="AD39"/>
  <c r="AD41"/>
  <c r="AD43"/>
  <c r="AD45"/>
  <c r="AD47"/>
  <c r="AD49"/>
  <c r="AD51"/>
  <c r="AD53"/>
  <c r="AD55"/>
  <c r="AD57"/>
  <c r="AD59"/>
  <c r="AD61"/>
  <c r="AD63"/>
  <c r="AD65"/>
  <c r="AD67"/>
  <c r="AD69"/>
  <c r="AD71"/>
  <c r="AD73"/>
  <c r="AD75"/>
  <c r="AD77"/>
  <c r="AD79"/>
  <c r="AD81"/>
  <c r="AD83"/>
  <c r="AD85"/>
  <c r="N9" i="7"/>
  <c r="AC16"/>
  <c r="AC18"/>
  <c r="AC20"/>
  <c r="AC22"/>
  <c r="AC24"/>
  <c r="AE14" i="6"/>
  <c r="AE11"/>
  <c r="AE13"/>
  <c r="AC14" i="7"/>
  <c r="AC12"/>
  <c r="AD10"/>
  <c r="AD12"/>
  <c r="AD14"/>
  <c r="AD16"/>
  <c r="AD18"/>
  <c r="AD20"/>
  <c r="AD22"/>
  <c r="AD24"/>
  <c r="O9"/>
  <c r="AD11"/>
  <c r="AD13"/>
  <c r="AD15"/>
  <c r="AD17"/>
  <c r="AD19"/>
  <c r="AD21"/>
  <c r="AD23"/>
  <c r="AD25"/>
  <c r="N24" i="6"/>
  <c r="AE17"/>
  <c r="AE19"/>
  <c r="AE21"/>
  <c r="AF12"/>
  <c r="AF15"/>
  <c r="AF17"/>
  <c r="AF19"/>
  <c r="AF21"/>
  <c r="AF13"/>
  <c r="AF14"/>
  <c r="AF16"/>
  <c r="AF18"/>
  <c r="AF20"/>
  <c r="AC53" i="8"/>
  <c r="AC55"/>
  <c r="AC57"/>
  <c r="AC59"/>
  <c r="AC61"/>
  <c r="AC63"/>
  <c r="AC65"/>
  <c r="AC67"/>
  <c r="AC69"/>
  <c r="AC71"/>
  <c r="AC73"/>
  <c r="AC75"/>
  <c r="AC77"/>
  <c r="AC79"/>
  <c r="AC81"/>
  <c r="AC83"/>
  <c r="AC85"/>
  <c r="G25" i="6"/>
  <c r="I25" s="1"/>
  <c r="AC10" i="7"/>
  <c r="G24" i="6"/>
  <c r="AF11"/>
  <c r="AF10"/>
  <c r="B9"/>
  <c r="AC12" i="8"/>
  <c r="AC14"/>
  <c r="AC21" i="7"/>
  <c r="AC23"/>
  <c r="AC25"/>
  <c r="AE15" i="6"/>
  <c r="AE12"/>
  <c r="F9" i="8"/>
  <c r="AC10"/>
  <c r="Z9" i="7"/>
  <c r="AB24" i="6" s="1"/>
  <c r="AB9" i="7"/>
  <c r="D9" i="6" l="1"/>
  <c r="L6" i="10"/>
  <c r="O6"/>
  <c r="K6"/>
  <c r="H9" i="6"/>
  <c r="E24"/>
  <c r="E9"/>
  <c r="AB9"/>
  <c r="AC9"/>
  <c r="X9"/>
  <c r="AF25"/>
  <c r="AD9" i="8"/>
  <c r="Q9" i="6"/>
  <c r="S9" s="1"/>
  <c r="S24"/>
  <c r="N9"/>
  <c r="AD9" i="7"/>
  <c r="AD24" i="6"/>
  <c r="AC9" i="7"/>
  <c r="I24" i="6"/>
  <c r="G9"/>
  <c r="K9" i="5" s="1"/>
  <c r="AC9" i="8"/>
  <c r="AE25" i="6" s="1"/>
  <c r="AE9" s="1"/>
  <c r="I41" i="5"/>
  <c r="H41"/>
  <c r="J41" s="1"/>
  <c r="I40"/>
  <c r="I39" s="1"/>
  <c r="H40"/>
  <c r="G40"/>
  <c r="N39"/>
  <c r="K39"/>
  <c r="C39"/>
  <c r="B39"/>
  <c r="I38"/>
  <c r="I37"/>
  <c r="H37"/>
  <c r="G37"/>
  <c r="J37" s="1"/>
  <c r="I36"/>
  <c r="H36"/>
  <c r="G36"/>
  <c r="L35"/>
  <c r="I34"/>
  <c r="H34"/>
  <c r="G34"/>
  <c r="K33"/>
  <c r="C33"/>
  <c r="B33"/>
  <c r="H32"/>
  <c r="G32"/>
  <c r="H30"/>
  <c r="G30"/>
  <c r="J30" s="1"/>
  <c r="H29"/>
  <c r="G29"/>
  <c r="J29" s="1"/>
  <c r="I28"/>
  <c r="H28"/>
  <c r="G28"/>
  <c r="N27"/>
  <c r="K27"/>
  <c r="I27"/>
  <c r="F27"/>
  <c r="C27"/>
  <c r="B27"/>
  <c r="N25"/>
  <c r="K25"/>
  <c r="I25"/>
  <c r="H25"/>
  <c r="G25"/>
  <c r="C25"/>
  <c r="B25"/>
  <c r="L24"/>
  <c r="G23"/>
  <c r="J23" s="1"/>
  <c r="I22"/>
  <c r="H22"/>
  <c r="G22"/>
  <c r="L21"/>
  <c r="I20"/>
  <c r="I19"/>
  <c r="H19"/>
  <c r="G19"/>
  <c r="J19" s="1"/>
  <c r="G18"/>
  <c r="J18" s="1"/>
  <c r="K17"/>
  <c r="F17"/>
  <c r="C17"/>
  <c r="B17"/>
  <c r="H15"/>
  <c r="G15"/>
  <c r="F15"/>
  <c r="H14"/>
  <c r="G14"/>
  <c r="J14" s="1"/>
  <c r="I13"/>
  <c r="H13"/>
  <c r="G13"/>
  <c r="I12"/>
  <c r="I10" s="1"/>
  <c r="H12"/>
  <c r="G12"/>
  <c r="J12" s="1"/>
  <c r="C10"/>
  <c r="B10"/>
  <c r="N7"/>
  <c r="M7" i="10" s="1"/>
  <c r="I7" i="5"/>
  <c r="H7"/>
  <c r="H7" i="10" s="1"/>
  <c r="G7" i="5"/>
  <c r="G7" i="10" s="1"/>
  <c r="C7" i="5"/>
  <c r="B7"/>
  <c r="I7" i="10" l="1"/>
  <c r="J40" i="5"/>
  <c r="J13"/>
  <c r="J10" s="1"/>
  <c r="AD9" i="6"/>
  <c r="J32" i="5"/>
  <c r="J34"/>
  <c r="J36"/>
  <c r="J22"/>
  <c r="J28"/>
  <c r="F7"/>
  <c r="J7" s="1"/>
  <c r="H17"/>
  <c r="M37"/>
  <c r="O37" s="1"/>
  <c r="I33"/>
  <c r="M41"/>
  <c r="O41" s="1"/>
  <c r="M14"/>
  <c r="O14" s="1"/>
  <c r="L36"/>
  <c r="G17"/>
  <c r="G39"/>
  <c r="H27"/>
  <c r="I9" i="6"/>
  <c r="K7" i="5"/>
  <c r="J7" i="10" s="1"/>
  <c r="G10" i="5"/>
  <c r="G11" i="10" s="1"/>
  <c r="B16" i="5"/>
  <c r="B42" s="1"/>
  <c r="C16"/>
  <c r="G33"/>
  <c r="H10"/>
  <c r="H11" i="10" s="1"/>
  <c r="G27" i="5"/>
  <c r="C42"/>
  <c r="F16"/>
  <c r="F42" s="1"/>
  <c r="I17"/>
  <c r="K16"/>
  <c r="J9" i="10" s="1"/>
  <c r="N17" i="5"/>
  <c r="N16" s="1"/>
  <c r="M21"/>
  <c r="O21" s="1"/>
  <c r="L22"/>
  <c r="L23"/>
  <c r="L30"/>
  <c r="M38"/>
  <c r="O38" s="1"/>
  <c r="J39"/>
  <c r="M39" s="1"/>
  <c r="O39" s="1"/>
  <c r="H39"/>
  <c r="L11"/>
  <c r="AF24" i="6"/>
  <c r="AF9"/>
  <c r="M19" i="5"/>
  <c r="O19" s="1"/>
  <c r="M20"/>
  <c r="O20" s="1"/>
  <c r="M28"/>
  <c r="O28" s="1"/>
  <c r="M32"/>
  <c r="O32" s="1"/>
  <c r="J15"/>
  <c r="M15" s="1"/>
  <c r="O15" s="1"/>
  <c r="H33"/>
  <c r="L8"/>
  <c r="M8"/>
  <c r="O8" s="1"/>
  <c r="M11"/>
  <c r="O11" s="1"/>
  <c r="M12"/>
  <c r="O12" s="1"/>
  <c r="L12"/>
  <c r="M13"/>
  <c r="O13" s="1"/>
  <c r="L14"/>
  <c r="M26"/>
  <c r="O26" s="1"/>
  <c r="L26"/>
  <c r="J25"/>
  <c r="M29"/>
  <c r="O29" s="1"/>
  <c r="L31"/>
  <c r="M31"/>
  <c r="O31" s="1"/>
  <c r="L32"/>
  <c r="M6"/>
  <c r="O6" s="1"/>
  <c r="L6"/>
  <c r="K10"/>
  <c r="J11" i="10" s="1"/>
  <c r="M24" i="5"/>
  <c r="O24" s="1"/>
  <c r="M35"/>
  <c r="O35" s="1"/>
  <c r="I11" i="10" l="1"/>
  <c r="K11" s="1"/>
  <c r="N42" i="5"/>
  <c r="M9" i="10"/>
  <c r="G16" i="5"/>
  <c r="O11" i="10"/>
  <c r="J10"/>
  <c r="O7"/>
  <c r="K7"/>
  <c r="J12"/>
  <c r="L7"/>
  <c r="L13" i="5"/>
  <c r="I16"/>
  <c r="I42" s="1"/>
  <c r="K42"/>
  <c r="L9"/>
  <c r="M9"/>
  <c r="O9" s="1"/>
  <c r="M30"/>
  <c r="O30" s="1"/>
  <c r="M23"/>
  <c r="O23" s="1"/>
  <c r="L37"/>
  <c r="J17"/>
  <c r="L17" s="1"/>
  <c r="L19"/>
  <c r="M22"/>
  <c r="O22" s="1"/>
  <c r="M34"/>
  <c r="O34" s="1"/>
  <c r="J33"/>
  <c r="H16"/>
  <c r="L18"/>
  <c r="L15"/>
  <c r="M18"/>
  <c r="O18" s="1"/>
  <c r="M40"/>
  <c r="O40" s="1"/>
  <c r="M36"/>
  <c r="O36" s="1"/>
  <c r="J27"/>
  <c r="M27" s="1"/>
  <c r="O27" s="1"/>
  <c r="L29"/>
  <c r="L34"/>
  <c r="L10"/>
  <c r="L28"/>
  <c r="M25"/>
  <c r="O25" s="1"/>
  <c r="L25"/>
  <c r="M17"/>
  <c r="L7"/>
  <c r="M7"/>
  <c r="O7" s="1"/>
  <c r="M10"/>
  <c r="O10" s="1"/>
  <c r="L11" i="10" l="1"/>
  <c r="O17" i="5"/>
  <c r="H42"/>
  <c r="H9" i="10"/>
  <c r="G42" i="5"/>
  <c r="G9" i="10"/>
  <c r="M10"/>
  <c r="M12"/>
  <c r="M33" i="5"/>
  <c r="O33" s="1"/>
  <c r="J16"/>
  <c r="J42" s="1"/>
  <c r="M42" s="1"/>
  <c r="L33"/>
  <c r="L27"/>
  <c r="I9" i="10" l="1"/>
  <c r="G10"/>
  <c r="G12"/>
  <c r="H10"/>
  <c r="H12"/>
  <c r="M16" i="5"/>
  <c r="O16" s="1"/>
  <c r="O42" s="1"/>
  <c r="L16"/>
  <c r="L42"/>
  <c r="K9" i="10" l="1"/>
  <c r="L9"/>
  <c r="O9"/>
  <c r="O12" s="1"/>
  <c r="I12"/>
  <c r="I10"/>
  <c r="K12" l="1"/>
  <c r="L12"/>
  <c r="K10"/>
  <c r="L10"/>
  <c r="O10"/>
</calcChain>
</file>

<file path=xl/sharedStrings.xml><?xml version="1.0" encoding="utf-8"?>
<sst xmlns="http://schemas.openxmlformats.org/spreadsheetml/2006/main" count="464" uniqueCount="203">
  <si>
    <t>หมวดรายจ่าย</t>
  </si>
  <si>
    <t>โอนเปลี่ยนแปลง</t>
  </si>
  <si>
    <t>ผลเบิกจ่ายสะสม</t>
  </si>
  <si>
    <t xml:space="preserve">ร้อยละของ งบฯ ที่ได้รับ จัดสรร
</t>
  </si>
  <si>
    <t>ยอดคงเหลือ</t>
  </si>
  <si>
    <t>ยอดคงเหลือสุทธิ</t>
  </si>
  <si>
    <t>เพิ่ม</t>
  </si>
  <si>
    <t>ลด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</si>
  <si>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</si>
  <si>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</si>
  <si>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</si>
  <si>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</si>
  <si>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</si>
  <si>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 xml:space="preserve"> * คชจ.ในการเจรจาและประชุมนานาชาติ</t>
  </si>
  <si>
    <t xml:space="preserve">  * ค่าใช้จ่ายโครงการป้องกันและปราบปรามการตัดไม้ทำลายป่าระดับจังหวัด</t>
  </si>
  <si>
    <t>รวมงบประมาณ สป.ทส. ทั้งสิ้น</t>
  </si>
  <si>
    <t xml:space="preserve">  - แผนงานบุคลากรภาครัฐ</t>
  </si>
  <si>
    <t xml:space="preserve">  - แผนงานบูรณาการบริหารจัดการทรัพยากรน้ำ</t>
  </si>
  <si>
    <t xml:space="preserve"> รายสำนัก/ศูนย์/กลุ่ม และภาพรวมสสภ./ทสจ. </t>
  </si>
  <si>
    <t>หน่วยงาน</t>
  </si>
  <si>
    <t>แผนงานบุคลากรภาครัฐ</t>
  </si>
  <si>
    <t>แผนงานพื้นฐาน</t>
  </si>
  <si>
    <t>แผนงานพื้นฐาน/ยุทธศาสตร์/บูรณาการ</t>
  </si>
  <si>
    <t>แผนงานบุคลากร/พื้นฐาน/ยุทธศาสตร์/บูรณาการ</t>
  </si>
  <si>
    <t>รวมผลการเบิกจ่ายทุกหมวด</t>
  </si>
  <si>
    <t>งปม.ที่ได้รับ</t>
  </si>
  <si>
    <t>ผลเบิกจ่าย</t>
  </si>
  <si>
    <t>คงเหลือ</t>
  </si>
  <si>
    <t>ร้อยละ</t>
  </si>
  <si>
    <t>(บาท)</t>
  </si>
  <si>
    <t>รวมทั้งสิ้น</t>
  </si>
  <si>
    <t>สป.ทส.</t>
  </si>
  <si>
    <t>กกล.</t>
  </si>
  <si>
    <t>กยผ.</t>
  </si>
  <si>
    <t>กปร.</t>
  </si>
  <si>
    <t>กตป.</t>
  </si>
  <si>
    <t>กตร.</t>
  </si>
  <si>
    <t>ศทส.</t>
  </si>
  <si>
    <t>กพร.</t>
  </si>
  <si>
    <t>กตน.</t>
  </si>
  <si>
    <t>กกบ.</t>
  </si>
  <si>
    <t>สร.</t>
  </si>
  <si>
    <t>สพบ.</t>
  </si>
  <si>
    <t>กกม.</t>
  </si>
  <si>
    <t>ศปท.</t>
  </si>
  <si>
    <t>สสภ.</t>
  </si>
  <si>
    <t>ทสจ.</t>
  </si>
  <si>
    <t>ให้หน่วยงานอื่นเบิกแทน</t>
  </si>
  <si>
    <t>สำนักงานสิ่งแวดล้อมภาคที่ 1-16</t>
  </si>
  <si>
    <t>ที่</t>
  </si>
  <si>
    <t>สสภ.1</t>
  </si>
  <si>
    <t>สสภ.2</t>
  </si>
  <si>
    <t>สสภ.3</t>
  </si>
  <si>
    <t>สสภ.4</t>
  </si>
  <si>
    <t>สสภ.5</t>
  </si>
  <si>
    <t>สสภ.6</t>
  </si>
  <si>
    <t>สสภ.7</t>
  </si>
  <si>
    <t>สสภ.8</t>
  </si>
  <si>
    <t>สสภ.9</t>
  </si>
  <si>
    <t>สสภ.10</t>
  </si>
  <si>
    <t>สสภ.11</t>
  </si>
  <si>
    <t>สสภ.12</t>
  </si>
  <si>
    <t>สสภ.13</t>
  </si>
  <si>
    <t>สสภ.14</t>
  </si>
  <si>
    <t>สสภ.15</t>
  </si>
  <si>
    <t>สสภ.16</t>
  </si>
  <si>
    <t>สำนักงานทรัพยากรธรรมชาติและสิ่งแวดล้อมจังหวัด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</si>
  <si>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</si>
  <si>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</si>
  <si>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</si>
  <si>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</si>
  <si>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</si>
  <si>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</si>
  <si>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</si>
  <si>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</si>
  <si>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</si>
  <si>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</si>
  <si>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</si>
  <si>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</si>
  <si>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</si>
  <si>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</si>
  <si>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</si>
  <si>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</si>
  <si>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</si>
  <si>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</si>
  <si>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</si>
  <si>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</si>
  <si>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</si>
  <si>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</si>
  <si>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</si>
  <si>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</si>
  <si>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</si>
  <si>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</si>
  <si>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</si>
  <si>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</si>
  <si>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</si>
  <si>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</si>
  <si>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</si>
  <si>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</si>
  <si>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</si>
  <si>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</si>
  <si>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</si>
  <si>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</si>
  <si>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</si>
  <si>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</si>
  <si>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</si>
  <si>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</si>
  <si>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</si>
  <si>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</si>
  <si>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</si>
  <si>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</si>
  <si>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</si>
  <si>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</si>
  <si>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</si>
  <si>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</si>
  <si>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</si>
  <si>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</si>
  <si>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</si>
  <si>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</si>
  <si>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</si>
  <si>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</si>
  <si>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</si>
  <si>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</si>
  <si>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</si>
  <si>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</si>
  <si>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</si>
  <si>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</si>
  <si>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</si>
  <si>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นครศรีฯ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</si>
  <si>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</si>
  <si>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</si>
  <si>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</si>
  <si>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</si>
  <si>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</si>
  <si>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</si>
  <si>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</si>
  <si>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</si>
  <si>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</si>
  <si>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</si>
  <si>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</si>
  <si>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</si>
  <si>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</si>
  <si>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บึงกาฬ</t>
  </si>
  <si>
    <t>งบประมาณ
ที่ได้รับสุทธิ</t>
  </si>
  <si>
    <t>(หลังโอนเปลี่ยน)</t>
  </si>
  <si>
    <t>รายงานผลการเบิกจ่ายงบประมาณ ประจำปีงบประมาณ พ.ศ. 2564</t>
  </si>
  <si>
    <t>เบิกจ่าย</t>
  </si>
  <si>
    <t>PO</t>
  </si>
  <si>
    <t>สรุปผลการเบิกจ่ายงบประมาณ ประจำปีงบประมาณ พ.ศ. 2564 ของ สป.ทส.</t>
  </si>
  <si>
    <t xml:space="preserve">งบประมาณที่ได้รับจัดสรรประจำปีงบประมาณ พ.ศ. 2564 งวดที่ 1 </t>
  </si>
  <si>
    <t>งบประมาณที่ได้รับจัดสรรประจำปีงบประมาณ พ.ศ. 2564 งวดที่ 2</t>
  </si>
  <si>
    <t>พ.ร.บ. โอนงบประมาณ พ.ศ. 2563</t>
  </si>
  <si>
    <t xml:space="preserve">  - แผนงานพื้นฐานด้านการสร้างการเติบโตบนคุณภาพชีวิตที่เป็นมิตรต่อสิ่งแวดล้อม</t>
  </si>
  <si>
    <t xml:space="preserve">  - แผนงานยุทธศาสตร์จัดการมลพิษและสิ่งแวดล้อม</t>
  </si>
  <si>
    <t xml:space="preserve">  - แผนงานบูรณาการรัฐบาลดิจิทัล</t>
  </si>
  <si>
    <t xml:space="preserve"> - แผนงานพื้นฐานด้านการสร้างการเติบโตบนคุณภาพชีวิตที่เป็นมิตรต่อสิ่งแวดล้อม</t>
  </si>
  <si>
    <t xml:space="preserve"> * คชจ.โครงการติดตามตรวจสอบแหล่งกำเนิดมลพิษเพื่อส่งเสริม                              ให้ปฏิบัติตามกฎหมายสิ่งแวดล้อม</t>
  </si>
  <si>
    <t xml:space="preserve"> * ค่าใช้จ่ายโครงการเสริมสร้างบุคลากรด้านทรัพยากรธรรมชาติและสิ่งแวดล้อม</t>
  </si>
  <si>
    <t xml:space="preserve"> * ค่าใช้จ่ายในการเดินทางไปราชการต่างประเทศชั่วคราว</t>
  </si>
  <si>
    <t xml:space="preserve"> * ค่าใช้จ่ายโครงการพัฒนาและบริหารจัดการระบบเทคโนโลยีสารสนเทศ</t>
  </si>
  <si>
    <t xml:space="preserve"> * ค่าใช้จ่ายโครงการทบทวนแผนปฏิบัติ ทส.</t>
  </si>
  <si>
    <t xml:space="preserve"> - แผนงานบูรณาการรัฐบาลดิจิตัล</t>
  </si>
  <si>
    <t xml:space="preserve">   * ค่าใช้จ่ายโครงการปรับเปลี่ยนข้อมูลและข้อมูลเปิดภาครัฐด้านทรัพยากรธรรมชาติ  และสิ่งแวดล้อมตามกรอบธรรมาภิบาลข้อมูลภาครัฐ</t>
  </si>
  <si>
    <t xml:space="preserve"> - แผนงานยุทธศาสตร์สร้างการเติบโตอย่างยั่งยืน อนุรักษ์ ฟื้นฟู                           และป้องกันการทำลายทรัพยากรธรรมชาติ</t>
  </si>
  <si>
    <t xml:space="preserve">  * ค่าใช้จ่ายในการป้องกันปราบปรามการบุกรุกทำลายทรัพยากรธรรมชาติ             และสิ่งแวดล้อม โดยบูรณาการอากาศยานกับภาคพื้นดิน</t>
  </si>
  <si>
    <t xml:space="preserve">  * ค่าใช้จ่ายโครงการอนุรักษ์พันธุกรรมพืชอันเนื่องมาจากพระราชดำริ</t>
  </si>
  <si>
    <t xml:space="preserve">  * ค่าใช้จ่ายในการบริหารจัดการทรัพยากรธรรมชาติและสิ่งแวดล้อมตาม                 แนวพระราชดำริและกิจการพิเศษของกระทรวงทรัพยากรธรรมชาติและสิ่งแวดล้อม</t>
  </si>
  <si>
    <t xml:space="preserve">   * ค่าใช้จ่ายโครงการบริหารจัดการทรัพยากรธรรมชาติและสิ่งแวดล้อมชุมชน           ตามแผนพัฒนาชนบทเชิงพื้นที่ประยุกต์ ตามแนวพระราชดำริ</t>
  </si>
  <si>
    <t xml:space="preserve">   * ค่าใช้จ่ายโครงการประสานความร่วมมือในการกำกับติดตามการดำเนินงาน            ตามแผนจัดการขยะมูลฝอยและของเสียอันตรายในพื้นที่จังหวัด</t>
  </si>
  <si>
    <t xml:space="preserve">  * คชจ.โครงการส่งเสริมและพัฒนาประสิทธิภาพการบริหารจัดการสถานที่                 กำจัดขยะมูลฝอยให้ถูกต้องเป็นไปตามหลักวิชาการ</t>
  </si>
  <si>
    <t xml:space="preserve">  * ค่าใช้จ่ายในการแก้ไขปัญหาไฟป่าและหมอกควัน</t>
  </si>
  <si>
    <t xml:space="preserve">  * ค่าใช้จ่ายโครงการปฏิบัติการบินบูรณาการแก้ไขปัญหาไฟป่าและหมอกควัน</t>
  </si>
  <si>
    <t xml:space="preserve">  * ค่าใช้จ่ายในการยกระดับศักยภาพชุมชนสู่สังคมที่เป็นมิตรกับสิ่งแวดล้อม</t>
  </si>
  <si>
    <t>แผนงานบูรณาการบริหารจัดการทรัพยากรน้ำ</t>
  </si>
  <si>
    <t xml:space="preserve">   * คชจ.โครงการลดของเสียในแหล่งน้ำวิกฤติและจัดการคุณภาพน้ำในแหล่งน้ำหลัก</t>
  </si>
  <si>
    <t xml:space="preserve">   * คชจ.โครงการพัฒนาคุณภาพแหล่งน้ำดิบเพื่อคุณภาพชีวิตของประชาชน</t>
  </si>
  <si>
    <t xml:space="preserve"> </t>
  </si>
  <si>
    <t>ก่อหนี้ผูกพัน  (PO)</t>
  </si>
  <si>
    <t>งบประมาณที่ได้รับจัดสรรประจำปีงบประมาณ พ.ศ. 2564 งวดที่ 3</t>
  </si>
  <si>
    <t>ผลการเบิกจ่ายงบประมาณประจำปี 2564 สำนักงานปลัดกระทรวงทรัพยากรธรรมชาติและสิ่งแวดล้อม</t>
  </si>
  <si>
    <t>รายสำนัก/ศูนย์/กลุ่ม และภาพรวม สสภ./ทสจ.</t>
  </si>
  <si>
    <t>หน่วย : บาท</t>
  </si>
  <si>
    <t>รายจ่ายประจำ</t>
  </si>
  <si>
    <t>รายจ่ายลงทุน</t>
  </si>
  <si>
    <t>รวม</t>
  </si>
  <si>
    <t>งบประมาณหลังโอนเปลี่ยนแปลง</t>
  </si>
  <si>
    <t>%</t>
  </si>
  <si>
    <t>ผลการเบิกจ่าย</t>
  </si>
  <si>
    <t xml:space="preserve"> * ค่าใช้จ่ายโครงการสร้างการรับรู้ของประชาชนและเครือข่ายภาคประชาชน          ในการดูแลรักษาทรัพยากรธรรมชาติและสิ่งแวดล้อม</t>
  </si>
  <si>
    <t>งบประมาณที่ได้รับจัดสรรประจำปีงบประมาณ พ.ศ. 2564  งวดที่ 4</t>
  </si>
  <si>
    <t>ก่อหนี้ผูกพัน</t>
  </si>
  <si>
    <t>กันเงินกรณีมีหนี้ (CX)</t>
  </si>
  <si>
    <t>งบประมาณที่ได้รับจัดสรรประจำปีงบประมาณ พ.ศ. 2564 งวดที่ 4</t>
  </si>
  <si>
    <t>งบประมาณที่ได้รับจัดสรรประจำปีงบประมาณ พ.ศ. 2564  งวดที่ 1-4</t>
  </si>
  <si>
    <t>งบประมาณที่ได้รับจัดสรรประจำปีงบประมาณ พ.ศ. 2564 งวดที่ 1 - 4</t>
  </si>
  <si>
    <t>สะสมเดือนกรกฎาคม 2564 จากระบบ GFMIS</t>
  </si>
  <si>
    <t>สะสมเดือนกรกฎาคม 2564</t>
  </si>
  <si>
    <t xml:space="preserve">สะสมเดือนกรกฎาคม 2564 จากระบบ GFMIS </t>
  </si>
  <si>
    <t xml:space="preserve">   (ข้อมูลจาก GFMIS 1/08/64 เวลา: 8.51 น.)  </t>
  </si>
  <si>
    <t xml:space="preserve">(ข้อมูลจาก GFMIS 2/08/64 เวลา: 8.51 น.) </t>
  </si>
  <si>
    <t>(ข้อมูลจาก GFMIS 2/08/64 เวลา: 8.51 น.)</t>
  </si>
  <si>
    <t xml:space="preserve">   (ข้อมูลจาก GFMIS 2/08/64 เวลา: 8.51 น.)    </t>
  </si>
  <si>
    <t xml:space="preserve">   (ข้อมูลจาก GFMIS 2/08/64 เวลา: 8.51 น.)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</si>
</sst>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20"/>
      <name val="TH SarabunPSK"/>
      <family val="2"/>
    </font>
    <font>
      <b/>
      <sz val="13.5"/>
      <name val="TH SarabunPSK"/>
      <family val="2"/>
    </font>
    <font>
      <b/>
      <sz val="13.5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2"/>
      <color theme="1"/>
      <name val="TH SarabunPSK"/>
      <family val="2"/>
    </font>
    <font>
      <sz val="13.5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4"/>
      <color indexed="8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</font>
    <font>
      <b/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3F0B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21" fillId="0" borderId="0"/>
    <xf numFmtId="0" fontId="20" fillId="0" borderId="0"/>
  </cellStyleXfs>
  <cellXfs count="377">
    <xf numFmtId="0" fontId="0" fillId="0" borderId="0" xfId="0"/>
    <xf numFmtId="0" fontId="2" fillId="0" borderId="0" xfId="0" applyFont="1" applyFill="1" applyBorder="1"/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Border="1"/>
    <xf numFmtId="43" fontId="2" fillId="0" borderId="0" xfId="0" applyNumberFormat="1" applyFont="1" applyFill="1" applyBorder="1"/>
    <xf numFmtId="2" fontId="3" fillId="0" borderId="13" xfId="0" applyNumberFormat="1" applyFont="1" applyFill="1" applyBorder="1" applyAlignment="1">
      <alignment horizontal="center" vertical="top" wrapText="1"/>
    </xf>
    <xf numFmtId="4" fontId="6" fillId="0" borderId="13" xfId="0" applyNumberFormat="1" applyFont="1" applyFill="1" applyBorder="1" applyAlignment="1">
      <alignment horizontal="right"/>
    </xf>
    <xf numFmtId="0" fontId="2" fillId="0" borderId="0" xfId="0" applyFont="1" applyFill="1"/>
    <xf numFmtId="4" fontId="2" fillId="0" borderId="0" xfId="0" applyNumberFormat="1" applyFont="1" applyFill="1"/>
    <xf numFmtId="43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7" xfId="0" applyFont="1" applyFill="1" applyBorder="1" applyAlignment="1">
      <alignment vertical="top" wrapText="1"/>
    </xf>
    <xf numFmtId="43" fontId="2" fillId="0" borderId="7" xfId="1" applyFont="1" applyFill="1" applyBorder="1" applyAlignment="1">
      <alignment horizontal="left" vertical="top" wrapText="1"/>
    </xf>
    <xf numFmtId="43" fontId="2" fillId="0" borderId="7" xfId="1" applyFont="1" applyFill="1" applyBorder="1" applyAlignment="1">
      <alignment horizontal="center" vertical="top" wrapText="1"/>
    </xf>
    <xf numFmtId="43" fontId="2" fillId="0" borderId="7" xfId="1" applyNumberFormat="1" applyFont="1" applyFill="1" applyBorder="1" applyAlignment="1">
      <alignment horizontal="left" vertical="top" wrapText="1"/>
    </xf>
    <xf numFmtId="43" fontId="2" fillId="0" borderId="8" xfId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vertical="top" wrapText="1"/>
    </xf>
    <xf numFmtId="43" fontId="2" fillId="0" borderId="8" xfId="1" applyFont="1" applyFill="1" applyBorder="1" applyAlignment="1">
      <alignment horizontal="center" vertical="top" wrapText="1"/>
    </xf>
    <xf numFmtId="43" fontId="2" fillId="0" borderId="8" xfId="1" applyNumberFormat="1" applyFont="1" applyFill="1" applyBorder="1" applyAlignment="1">
      <alignment horizontal="left" vertical="top" wrapText="1"/>
    </xf>
    <xf numFmtId="43" fontId="2" fillId="0" borderId="10" xfId="1" applyFont="1" applyFill="1" applyBorder="1" applyAlignment="1">
      <alignment horizontal="left" vertical="top" wrapText="1"/>
    </xf>
    <xf numFmtId="43" fontId="2" fillId="0" borderId="10" xfId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vertical="top" wrapText="1"/>
    </xf>
    <xf numFmtId="43" fontId="2" fillId="0" borderId="11" xfId="1" applyFont="1" applyFill="1" applyBorder="1" applyAlignment="1">
      <alignment horizontal="left" vertical="top" wrapText="1"/>
    </xf>
    <xf numFmtId="43" fontId="2" fillId="0" borderId="11" xfId="1" applyFont="1" applyFill="1" applyBorder="1" applyAlignment="1">
      <alignment horizontal="center" vertical="top" wrapText="1"/>
    </xf>
    <xf numFmtId="43" fontId="5" fillId="0" borderId="8" xfId="1" applyNumberFormat="1" applyFont="1" applyFill="1" applyBorder="1" applyAlignment="1">
      <alignment horizontal="left" vertical="top" wrapText="1"/>
    </xf>
    <xf numFmtId="43" fontId="5" fillId="0" borderId="11" xfId="1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4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43" fontId="10" fillId="4" borderId="15" xfId="1" applyFont="1" applyFill="1" applyBorder="1" applyAlignment="1">
      <alignment horizontal="center" vertical="center"/>
    </xf>
    <xf numFmtId="43" fontId="10" fillId="4" borderId="16" xfId="1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43" fontId="10" fillId="4" borderId="18" xfId="1" applyFont="1" applyFill="1" applyBorder="1" applyAlignment="1">
      <alignment horizontal="center" vertical="center"/>
    </xf>
    <xf numFmtId="43" fontId="10" fillId="4" borderId="19" xfId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187" fontId="10" fillId="5" borderId="5" xfId="1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4" fontId="10" fillId="5" borderId="5" xfId="1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43" fontId="10" fillId="0" borderId="5" xfId="1" applyFont="1" applyFill="1" applyBorder="1" applyAlignment="1">
      <alignment horizontal="center" vertical="center"/>
    </xf>
    <xf numFmtId="43" fontId="12" fillId="0" borderId="5" xfId="0" applyNumberFormat="1" applyFont="1" applyFill="1" applyBorder="1" applyAlignment="1">
      <alignment horizontal="center" vertical="center"/>
    </xf>
    <xf numFmtId="187" fontId="10" fillId="0" borderId="5" xfId="1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187" fontId="10" fillId="0" borderId="6" xfId="1" applyNumberFormat="1" applyFont="1" applyFill="1" applyBorder="1" applyAlignment="1">
      <alignment vertical="center"/>
    </xf>
    <xf numFmtId="43" fontId="10" fillId="0" borderId="6" xfId="1" applyFont="1" applyFill="1" applyBorder="1" applyAlignment="1">
      <alignment vertical="center"/>
    </xf>
    <xf numFmtId="2" fontId="10" fillId="0" borderId="6" xfId="0" applyNumberFormat="1" applyFont="1" applyFill="1" applyBorder="1" applyAlignment="1">
      <alignment horizontal="center" vertical="center"/>
    </xf>
    <xf numFmtId="187" fontId="10" fillId="0" borderId="5" xfId="1" applyNumberFormat="1" applyFont="1" applyFill="1" applyBorder="1" applyAlignment="1">
      <alignment vertical="center"/>
    </xf>
    <xf numFmtId="0" fontId="0" fillId="0" borderId="0" xfId="0" applyFill="1"/>
    <xf numFmtId="0" fontId="10" fillId="0" borderId="6" xfId="0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/>
    </xf>
    <xf numFmtId="187" fontId="11" fillId="0" borderId="6" xfId="1" applyNumberFormat="1" applyFont="1" applyFill="1" applyBorder="1" applyAlignment="1">
      <alignment vertical="center"/>
    </xf>
    <xf numFmtId="188" fontId="10" fillId="0" borderId="6" xfId="1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center" vertical="center"/>
    </xf>
    <xf numFmtId="187" fontId="12" fillId="0" borderId="5" xfId="1" applyNumberFormat="1" applyFont="1" applyFill="1" applyBorder="1" applyAlignment="1">
      <alignment vertical="center"/>
    </xf>
    <xf numFmtId="2" fontId="12" fillId="0" borderId="5" xfId="0" applyNumberFormat="1" applyFont="1" applyFill="1" applyBorder="1" applyAlignment="1">
      <alignment horizontal="center" vertical="center"/>
    </xf>
    <xf numFmtId="43" fontId="12" fillId="0" borderId="5" xfId="1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vertical="center"/>
    </xf>
    <xf numFmtId="187" fontId="12" fillId="0" borderId="6" xfId="1" applyNumberFormat="1" applyFont="1" applyFill="1" applyBorder="1" applyAlignment="1">
      <alignment vertical="center"/>
    </xf>
    <xf numFmtId="2" fontId="12" fillId="0" borderId="6" xfId="0" applyNumberFormat="1" applyFont="1" applyFill="1" applyBorder="1" applyAlignment="1">
      <alignment horizontal="center" vertical="center"/>
    </xf>
    <xf numFmtId="0" fontId="0" fillId="0" borderId="0" xfId="0" applyFont="1" applyFill="1"/>
    <xf numFmtId="43" fontId="11" fillId="0" borderId="6" xfId="1" applyFont="1" applyFill="1" applyBorder="1" applyAlignment="1">
      <alignment vertical="center"/>
    </xf>
    <xf numFmtId="0" fontId="10" fillId="6" borderId="6" xfId="0" applyFont="1" applyFill="1" applyBorder="1" applyAlignment="1">
      <alignment horizontal="center" vertical="center"/>
    </xf>
    <xf numFmtId="43" fontId="10" fillId="6" borderId="6" xfId="1" applyFont="1" applyFill="1" applyBorder="1" applyAlignment="1">
      <alignment horizontal="center" vertical="center"/>
    </xf>
    <xf numFmtId="187" fontId="10" fillId="6" borderId="5" xfId="1" applyNumberFormat="1" applyFont="1" applyFill="1" applyBorder="1" applyAlignment="1">
      <alignment vertical="center"/>
    </xf>
    <xf numFmtId="2" fontId="10" fillId="6" borderId="5" xfId="0" applyNumberFormat="1" applyFont="1" applyFill="1" applyBorder="1" applyAlignment="1">
      <alignment horizontal="center" vertical="center"/>
    </xf>
    <xf numFmtId="43" fontId="10" fillId="6" borderId="5" xfId="1" applyFont="1" applyFill="1" applyBorder="1" applyAlignment="1">
      <alignment horizontal="center" vertical="center"/>
    </xf>
    <xf numFmtId="43" fontId="10" fillId="6" borderId="6" xfId="1" applyFont="1" applyFill="1" applyBorder="1" applyAlignment="1">
      <alignment vertical="center"/>
    </xf>
    <xf numFmtId="187" fontId="10" fillId="6" borderId="6" xfId="1" applyNumberFormat="1" applyFont="1" applyFill="1" applyBorder="1" applyAlignment="1">
      <alignment vertical="center"/>
    </xf>
    <xf numFmtId="187" fontId="11" fillId="6" borderId="6" xfId="1" applyNumberFormat="1" applyFont="1" applyFill="1" applyBorder="1" applyAlignment="1">
      <alignment vertical="center"/>
    </xf>
    <xf numFmtId="2" fontId="10" fillId="6" borderId="6" xfId="0" applyNumberFormat="1" applyFont="1" applyFill="1" applyBorder="1" applyAlignment="1">
      <alignment horizontal="center" vertical="center"/>
    </xf>
    <xf numFmtId="188" fontId="10" fillId="6" borderId="6" xfId="1" applyNumberFormat="1" applyFont="1" applyFill="1" applyBorder="1" applyAlignment="1">
      <alignment vertical="center"/>
    </xf>
    <xf numFmtId="0" fontId="0" fillId="6" borderId="0" xfId="0" applyFill="1"/>
    <xf numFmtId="187" fontId="10" fillId="0" borderId="6" xfId="1" applyNumberFormat="1" applyFont="1" applyFill="1" applyBorder="1" applyAlignment="1">
      <alignment horizontal="center" vertical="center"/>
    </xf>
    <xf numFmtId="187" fontId="10" fillId="7" borderId="6" xfId="0" applyNumberFormat="1" applyFont="1" applyFill="1" applyBorder="1" applyAlignment="1">
      <alignment horizontal="center" vertical="center"/>
    </xf>
    <xf numFmtId="2" fontId="10" fillId="7" borderId="5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187" fontId="10" fillId="2" borderId="6" xfId="1" applyNumberFormat="1" applyFont="1" applyFill="1" applyBorder="1" applyAlignment="1">
      <alignment vertical="center"/>
    </xf>
    <xf numFmtId="43" fontId="10" fillId="2" borderId="6" xfId="1" applyFont="1" applyFill="1" applyBorder="1" applyAlignment="1">
      <alignment vertical="center"/>
    </xf>
    <xf numFmtId="187" fontId="12" fillId="2" borderId="6" xfId="1" applyNumberFormat="1" applyFont="1" applyFill="1" applyBorder="1" applyAlignment="1">
      <alignment vertical="center"/>
    </xf>
    <xf numFmtId="2" fontId="10" fillId="2" borderId="6" xfId="1" applyNumberFormat="1" applyFont="1" applyFill="1" applyBorder="1" applyAlignment="1">
      <alignment horizontal="center" vertical="center"/>
    </xf>
    <xf numFmtId="188" fontId="10" fillId="2" borderId="6" xfId="1" applyNumberFormat="1" applyFont="1" applyFill="1" applyBorder="1" applyAlignment="1">
      <alignment vertical="center"/>
    </xf>
    <xf numFmtId="187" fontId="11" fillId="2" borderId="6" xfId="1" applyNumberFormat="1" applyFont="1" applyFill="1" applyBorder="1" applyAlignment="1">
      <alignment vertical="center"/>
    </xf>
    <xf numFmtId="2" fontId="10" fillId="2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2" fontId="10" fillId="2" borderId="6" xfId="2" applyNumberFormat="1" applyFont="1" applyFill="1" applyBorder="1" applyAlignment="1">
      <alignment horizontal="center" vertical="center"/>
    </xf>
    <xf numFmtId="0" fontId="13" fillId="0" borderId="0" xfId="0" applyFont="1"/>
    <xf numFmtId="43" fontId="13" fillId="0" borderId="0" xfId="1" applyFont="1"/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43" fontId="8" fillId="0" borderId="0" xfId="1" applyFont="1" applyAlignment="1">
      <alignment vertical="center"/>
    </xf>
    <xf numFmtId="43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3" fontId="7" fillId="0" borderId="0" xfId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43" fontId="14" fillId="0" borderId="2" xfId="1" applyFont="1" applyFill="1" applyBorder="1" applyAlignment="1">
      <alignment horizontal="center"/>
    </xf>
    <xf numFmtId="188" fontId="14" fillId="0" borderId="17" xfId="0" applyNumberFormat="1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43" fontId="14" fillId="0" borderId="5" xfId="1" applyFont="1" applyFill="1" applyBorder="1" applyAlignment="1">
      <alignment horizontal="center"/>
    </xf>
    <xf numFmtId="188" fontId="14" fillId="0" borderId="1" xfId="0" applyNumberFormat="1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2" xfId="0" applyFont="1" applyBorder="1"/>
    <xf numFmtId="0" fontId="14" fillId="5" borderId="3" xfId="0" applyFont="1" applyFill="1" applyBorder="1" applyAlignment="1">
      <alignment horizontal="center"/>
    </xf>
    <xf numFmtId="187" fontId="14" fillId="5" borderId="6" xfId="0" applyNumberFormat="1" applyFont="1" applyFill="1" applyBorder="1" applyAlignment="1">
      <alignment horizontal="center"/>
    </xf>
    <xf numFmtId="2" fontId="14" fillId="8" borderId="6" xfId="0" applyNumberFormat="1" applyFont="1" applyFill="1" applyBorder="1" applyAlignment="1">
      <alignment horizontal="center"/>
    </xf>
    <xf numFmtId="43" fontId="14" fillId="0" borderId="6" xfId="1" applyFont="1" applyFill="1" applyBorder="1"/>
    <xf numFmtId="187" fontId="14" fillId="0" borderId="6" xfId="1" applyNumberFormat="1" applyFont="1" applyFill="1" applyBorder="1"/>
    <xf numFmtId="2" fontId="14" fillId="0" borderId="6" xfId="0" applyNumberFormat="1" applyFont="1" applyFill="1" applyBorder="1" applyAlignment="1">
      <alignment horizontal="center"/>
    </xf>
    <xf numFmtId="43" fontId="14" fillId="0" borderId="6" xfId="1" applyFont="1" applyFill="1" applyBorder="1" applyAlignment="1">
      <alignment horizontal="center"/>
    </xf>
    <xf numFmtId="187" fontId="14" fillId="0" borderId="6" xfId="0" applyNumberFormat="1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43" fontId="14" fillId="6" borderId="6" xfId="1" applyFont="1" applyFill="1" applyBorder="1"/>
    <xf numFmtId="187" fontId="14" fillId="6" borderId="6" xfId="1" applyNumberFormat="1" applyFont="1" applyFill="1" applyBorder="1"/>
    <xf numFmtId="2" fontId="14" fillId="6" borderId="6" xfId="0" applyNumberFormat="1" applyFont="1" applyFill="1" applyBorder="1" applyAlignment="1">
      <alignment horizontal="center"/>
    </xf>
    <xf numFmtId="43" fontId="14" fillId="6" borderId="6" xfId="1" applyFont="1" applyFill="1" applyBorder="1" applyAlignment="1">
      <alignment horizontal="center"/>
    </xf>
    <xf numFmtId="187" fontId="14" fillId="6" borderId="6" xfId="0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188" fontId="15" fillId="0" borderId="0" xfId="0" applyNumberFormat="1" applyFont="1" applyFill="1" applyBorder="1"/>
    <xf numFmtId="0" fontId="15" fillId="0" borderId="0" xfId="0" applyFont="1" applyAlignment="1">
      <alignment horizontal="center"/>
    </xf>
    <xf numFmtId="0" fontId="16" fillId="0" borderId="0" xfId="0" applyFont="1" applyFill="1" applyBorder="1"/>
    <xf numFmtId="0" fontId="15" fillId="0" borderId="0" xfId="0" applyFont="1" applyAlignment="1">
      <alignment horizontal="left"/>
    </xf>
    <xf numFmtId="43" fontId="15" fillId="0" borderId="0" xfId="1" applyFont="1" applyAlignment="1">
      <alignment horizontal="center"/>
    </xf>
    <xf numFmtId="188" fontId="15" fillId="0" borderId="0" xfId="0" applyNumberFormat="1" applyFont="1"/>
    <xf numFmtId="43" fontId="15" fillId="0" borderId="0" xfId="1" applyFont="1"/>
    <xf numFmtId="43" fontId="15" fillId="0" borderId="0" xfId="1" applyFont="1" applyFill="1"/>
    <xf numFmtId="0" fontId="15" fillId="0" borderId="0" xfId="0" applyFont="1" applyFill="1"/>
    <xf numFmtId="0" fontId="17" fillId="0" borderId="0" xfId="0" applyFont="1"/>
    <xf numFmtId="0" fontId="14" fillId="5" borderId="1" xfId="0" applyFont="1" applyFill="1" applyBorder="1" applyAlignment="1">
      <alignment horizontal="center"/>
    </xf>
    <xf numFmtId="187" fontId="14" fillId="8" borderId="6" xfId="0" applyNumberFormat="1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43" fontId="14" fillId="0" borderId="5" xfId="0" applyNumberFormat="1" applyFont="1" applyFill="1" applyBorder="1" applyAlignment="1">
      <alignment horizontal="center"/>
    </xf>
    <xf numFmtId="187" fontId="15" fillId="0" borderId="0" xfId="1" applyNumberFormat="1" applyFont="1" applyFill="1" applyBorder="1"/>
    <xf numFmtId="2" fontId="15" fillId="0" borderId="0" xfId="0" applyNumberFormat="1" applyFont="1" applyFill="1" applyBorder="1" applyAlignment="1">
      <alignment horizontal="center"/>
    </xf>
    <xf numFmtId="2" fontId="10" fillId="8" borderId="6" xfId="0" applyNumberFormat="1" applyFont="1" applyFill="1" applyBorder="1" applyAlignment="1">
      <alignment horizontal="center" vertical="center"/>
    </xf>
    <xf numFmtId="187" fontId="10" fillId="9" borderId="6" xfId="0" applyNumberFormat="1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187" fontId="10" fillId="9" borderId="6" xfId="1" applyNumberFormat="1" applyFont="1" applyFill="1" applyBorder="1" applyAlignment="1">
      <alignment horizontal="center" vertical="center"/>
    </xf>
    <xf numFmtId="2" fontId="10" fillId="9" borderId="5" xfId="0" applyNumberFormat="1" applyFont="1" applyFill="1" applyBorder="1" applyAlignment="1">
      <alignment horizontal="center" vertical="center"/>
    </xf>
    <xf numFmtId="188" fontId="10" fillId="9" borderId="6" xfId="1" applyNumberFormat="1" applyFont="1" applyFill="1" applyBorder="1" applyAlignment="1">
      <alignment vertical="center"/>
    </xf>
    <xf numFmtId="2" fontId="10" fillId="9" borderId="6" xfId="0" applyNumberFormat="1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2" fontId="10" fillId="7" borderId="6" xfId="0" applyNumberFormat="1" applyFont="1" applyFill="1" applyBorder="1" applyAlignment="1">
      <alignment horizontal="center" vertical="center"/>
    </xf>
    <xf numFmtId="188" fontId="10" fillId="7" borderId="6" xfId="1" applyNumberFormat="1" applyFont="1" applyFill="1" applyBorder="1" applyAlignment="1">
      <alignment vertical="center"/>
    </xf>
    <xf numFmtId="187" fontId="3" fillId="0" borderId="6" xfId="1" applyNumberFormat="1" applyFont="1" applyFill="1" applyBorder="1" applyAlignment="1">
      <alignment horizontal="left" vertical="top" wrapText="1"/>
    </xf>
    <xf numFmtId="43" fontId="5" fillId="0" borderId="8" xfId="1" applyFont="1" applyFill="1" applyBorder="1" applyAlignment="1">
      <alignment horizontal="center" vertical="top" wrapText="1"/>
    </xf>
    <xf numFmtId="43" fontId="2" fillId="0" borderId="7" xfId="1" applyNumberFormat="1" applyFont="1" applyFill="1" applyBorder="1" applyAlignment="1">
      <alignment horizontal="center" vertical="top" wrapText="1"/>
    </xf>
    <xf numFmtId="43" fontId="2" fillId="0" borderId="8" xfId="1" applyNumberFormat="1" applyFont="1" applyFill="1" applyBorder="1" applyAlignment="1">
      <alignment horizontal="center" vertical="top" wrapText="1"/>
    </xf>
    <xf numFmtId="43" fontId="3" fillId="0" borderId="8" xfId="1" applyFont="1" applyFill="1" applyBorder="1" applyAlignment="1">
      <alignment horizontal="center" vertical="top" wrapText="1"/>
    </xf>
    <xf numFmtId="4" fontId="2" fillId="0" borderId="1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Alignment="1">
      <alignment horizontal="center"/>
    </xf>
    <xf numFmtId="43" fontId="2" fillId="0" borderId="0" xfId="1" applyFont="1" applyFill="1" applyBorder="1" applyAlignment="1">
      <alignment horizontal="center"/>
    </xf>
    <xf numFmtId="43" fontId="2" fillId="0" borderId="0" xfId="1" applyFont="1" applyFill="1" applyAlignment="1">
      <alignment horizontal="center"/>
    </xf>
    <xf numFmtId="43" fontId="3" fillId="0" borderId="10" xfId="1" applyFont="1" applyFill="1" applyBorder="1" applyAlignment="1">
      <alignment horizontal="center" vertical="top" wrapText="1"/>
    </xf>
    <xf numFmtId="43" fontId="0" fillId="0" borderId="0" xfId="0" applyNumberFormat="1" applyFill="1"/>
    <xf numFmtId="43" fontId="0" fillId="0" borderId="0" xfId="0" applyNumberFormat="1"/>
    <xf numFmtId="0" fontId="2" fillId="0" borderId="0" xfId="0" applyFont="1" applyFill="1" applyAlignment="1"/>
    <xf numFmtId="0" fontId="7" fillId="0" borderId="0" xfId="0" applyFont="1" applyFill="1" applyBorder="1" applyAlignment="1">
      <alignment vertical="center"/>
    </xf>
    <xf numFmtId="188" fontId="14" fillId="0" borderId="2" xfId="0" applyNumberFormat="1" applyFont="1" applyFill="1" applyBorder="1" applyAlignment="1">
      <alignment horizontal="center"/>
    </xf>
    <xf numFmtId="188" fontId="14" fillId="0" borderId="5" xfId="0" applyNumberFormat="1" applyFont="1" applyFill="1" applyBorder="1" applyAlignment="1">
      <alignment horizontal="center"/>
    </xf>
    <xf numFmtId="187" fontId="0" fillId="0" borderId="0" xfId="0" applyNumberFormat="1"/>
    <xf numFmtId="4" fontId="3" fillId="0" borderId="1" xfId="0" applyNumberFormat="1" applyFont="1" applyFill="1" applyBorder="1" applyAlignment="1"/>
    <xf numFmtId="43" fontId="3" fillId="0" borderId="1" xfId="1" applyFont="1" applyFill="1" applyBorder="1" applyAlignment="1">
      <alignment horizontal="center"/>
    </xf>
    <xf numFmtId="4" fontId="3" fillId="6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justify" vertical="top" wrapText="1"/>
    </xf>
    <xf numFmtId="43" fontId="3" fillId="10" borderId="6" xfId="1" applyFont="1" applyFill="1" applyBorder="1" applyAlignment="1">
      <alignment wrapText="1"/>
    </xf>
    <xf numFmtId="43" fontId="3" fillId="10" borderId="6" xfId="1" applyFont="1" applyFill="1" applyBorder="1" applyAlignment="1">
      <alignment horizontal="left" vertical="top" wrapText="1"/>
    </xf>
    <xf numFmtId="43" fontId="3" fillId="10" borderId="6" xfId="1" applyFont="1" applyFill="1" applyBorder="1" applyAlignment="1">
      <alignment horizontal="center" vertical="top" wrapText="1"/>
    </xf>
    <xf numFmtId="187" fontId="3" fillId="10" borderId="6" xfId="1" applyNumberFormat="1" applyFont="1" applyFill="1" applyBorder="1" applyAlignment="1">
      <alignment horizontal="left" vertical="top" wrapText="1"/>
    </xf>
    <xf numFmtId="43" fontId="3" fillId="10" borderId="6" xfId="1" applyNumberFormat="1" applyFont="1" applyFill="1" applyBorder="1" applyAlignment="1">
      <alignment horizontal="left" vertical="top" wrapText="1"/>
    </xf>
    <xf numFmtId="43" fontId="3" fillId="10" borderId="6" xfId="1" applyNumberFormat="1" applyFont="1" applyFill="1" applyBorder="1" applyAlignment="1">
      <alignment horizontal="center" vertical="top" wrapText="1"/>
    </xf>
    <xf numFmtId="0" fontId="3" fillId="10" borderId="6" xfId="0" applyFont="1" applyFill="1" applyBorder="1" applyAlignment="1">
      <alignment horizontal="justify" vertical="center" wrapText="1"/>
    </xf>
    <xf numFmtId="43" fontId="3" fillId="10" borderId="6" xfId="1" applyFont="1" applyFill="1" applyBorder="1" applyAlignment="1">
      <alignment horizontal="justify" vertical="top" wrapText="1"/>
    </xf>
    <xf numFmtId="43" fontId="2" fillId="0" borderId="7" xfId="1" applyFont="1" applyFill="1" applyBorder="1" applyAlignment="1">
      <alignment vertical="top" wrapText="1"/>
    </xf>
    <xf numFmtId="187" fontId="3" fillId="0" borderId="7" xfId="1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justify" vertical="top" wrapText="1"/>
    </xf>
    <xf numFmtId="43" fontId="2" fillId="0" borderId="11" xfId="1" applyFont="1" applyFill="1" applyBorder="1" applyAlignment="1">
      <alignment wrapText="1"/>
    </xf>
    <xf numFmtId="187" fontId="3" fillId="0" borderId="11" xfId="1" applyNumberFormat="1" applyFont="1" applyFill="1" applyBorder="1" applyAlignment="1">
      <alignment horizontal="left" vertical="top" wrapText="1"/>
    </xf>
    <xf numFmtId="43" fontId="2" fillId="0" borderId="11" xfId="1" applyNumberFormat="1" applyFont="1" applyFill="1" applyBorder="1" applyAlignment="1">
      <alignment horizontal="left" vertical="top" wrapText="1"/>
    </xf>
    <xf numFmtId="43" fontId="4" fillId="10" borderId="6" xfId="1" applyFont="1" applyFill="1" applyBorder="1" applyAlignment="1">
      <alignment horizontal="center" vertical="top" wrapText="1"/>
    </xf>
    <xf numFmtId="0" fontId="3" fillId="0" borderId="0" xfId="0" applyFont="1" applyFill="1" applyBorder="1"/>
    <xf numFmtId="43" fontId="2" fillId="0" borderId="7" xfId="1" applyFont="1" applyFill="1" applyBorder="1" applyAlignment="1">
      <alignment wrapText="1"/>
    </xf>
    <xf numFmtId="43" fontId="2" fillId="0" borderId="8" xfId="1" applyFont="1" applyFill="1" applyBorder="1" applyAlignment="1">
      <alignment wrapText="1"/>
    </xf>
    <xf numFmtId="187" fontId="3" fillId="0" borderId="8" xfId="1" applyNumberFormat="1" applyFont="1" applyFill="1" applyBorder="1" applyAlignment="1">
      <alignment horizontal="left" vertical="top" wrapText="1"/>
    </xf>
    <xf numFmtId="0" fontId="2" fillId="0" borderId="8" xfId="0" applyNumberFormat="1" applyFont="1" applyFill="1" applyBorder="1" applyAlignment="1">
      <alignment horizontal="justify" vertical="top" wrapText="1"/>
    </xf>
    <xf numFmtId="0" fontId="2" fillId="0" borderId="20" xfId="0" applyFont="1" applyFill="1" applyBorder="1"/>
    <xf numFmtId="0" fontId="2" fillId="0" borderId="21" xfId="0" applyFont="1" applyFill="1" applyBorder="1"/>
    <xf numFmtId="43" fontId="3" fillId="10" borderId="6" xfId="1" applyFont="1" applyFill="1" applyBorder="1" applyAlignment="1">
      <alignment horizontal="left"/>
    </xf>
    <xf numFmtId="0" fontId="3" fillId="2" borderId="6" xfId="0" applyFont="1" applyFill="1" applyBorder="1" applyAlignment="1">
      <alignment vertical="top" wrapText="1"/>
    </xf>
    <xf numFmtId="43" fontId="3" fillId="2" borderId="6" xfId="1" applyFont="1" applyFill="1" applyBorder="1" applyAlignment="1">
      <alignment wrapText="1"/>
    </xf>
    <xf numFmtId="43" fontId="3" fillId="2" borderId="6" xfId="1" applyFont="1" applyFill="1" applyBorder="1" applyAlignment="1">
      <alignment horizontal="center" vertical="top" wrapText="1"/>
    </xf>
    <xf numFmtId="187" fontId="3" fillId="2" borderId="6" xfId="1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justify" vertical="top" wrapText="1"/>
    </xf>
    <xf numFmtId="43" fontId="5" fillId="0" borderId="7" xfId="1" applyFont="1" applyFill="1" applyBorder="1" applyAlignment="1">
      <alignment vertical="top" wrapText="1"/>
    </xf>
    <xf numFmtId="43" fontId="5" fillId="0" borderId="8" xfId="1" applyFont="1" applyFill="1" applyBorder="1" applyAlignment="1">
      <alignment vertical="top" wrapText="1"/>
    </xf>
    <xf numFmtId="43" fontId="2" fillId="0" borderId="8" xfId="1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43" fontId="2" fillId="0" borderId="10" xfId="1" applyFont="1" applyFill="1" applyBorder="1" applyAlignment="1">
      <alignment vertical="top" wrapText="1"/>
    </xf>
    <xf numFmtId="43" fontId="2" fillId="0" borderId="10" xfId="1" applyNumberFormat="1" applyFont="1" applyFill="1" applyBorder="1" applyAlignment="1">
      <alignment horizontal="left" vertical="top" wrapText="1"/>
    </xf>
    <xf numFmtId="43" fontId="2" fillId="0" borderId="11" xfId="1" applyFont="1" applyFill="1" applyBorder="1" applyAlignment="1">
      <alignment vertical="top" wrapText="1"/>
    </xf>
    <xf numFmtId="43" fontId="3" fillId="2" borderId="6" xfId="1" applyFont="1" applyFill="1" applyBorder="1" applyAlignment="1">
      <alignment vertical="top" wrapText="1"/>
    </xf>
    <xf numFmtId="43" fontId="3" fillId="2" borderId="6" xfId="1" applyFont="1" applyFill="1" applyBorder="1" applyAlignment="1">
      <alignment horizontal="left" vertical="top" wrapText="1"/>
    </xf>
    <xf numFmtId="43" fontId="3" fillId="2" borderId="6" xfId="1" applyFont="1" applyFill="1" applyBorder="1" applyAlignment="1">
      <alignment horizontal="justify" vertical="top" wrapText="1"/>
    </xf>
    <xf numFmtId="0" fontId="2" fillId="0" borderId="6" xfId="0" applyFont="1" applyFill="1" applyBorder="1" applyAlignment="1">
      <alignment vertical="top" wrapText="1"/>
    </xf>
    <xf numFmtId="43" fontId="2" fillId="0" borderId="6" xfId="1" applyFont="1" applyFill="1" applyBorder="1" applyAlignment="1">
      <alignment vertical="top" wrapText="1"/>
    </xf>
    <xf numFmtId="43" fontId="2" fillId="0" borderId="6" xfId="1" applyFont="1" applyFill="1" applyBorder="1" applyAlignment="1">
      <alignment horizontal="justify" vertical="top" wrapText="1"/>
    </xf>
    <xf numFmtId="43" fontId="2" fillId="0" borderId="6" xfId="1" applyFont="1" applyFill="1" applyBorder="1" applyAlignment="1">
      <alignment horizontal="left" vertical="top" wrapText="1"/>
    </xf>
    <xf numFmtId="43" fontId="2" fillId="0" borderId="6" xfId="1" applyFont="1" applyFill="1" applyBorder="1" applyAlignment="1">
      <alignment horizontal="center" vertical="top" wrapText="1"/>
    </xf>
    <xf numFmtId="43" fontId="2" fillId="0" borderId="6" xfId="1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vertical="top" wrapText="1"/>
    </xf>
    <xf numFmtId="43" fontId="5" fillId="0" borderId="7" xfId="1" applyFont="1" applyFill="1" applyBorder="1" applyAlignment="1">
      <alignment horizontal="left" vertical="top" wrapText="1"/>
    </xf>
    <xf numFmtId="43" fontId="5" fillId="0" borderId="7" xfId="1" applyFont="1" applyFill="1" applyBorder="1" applyAlignment="1">
      <alignment horizontal="center" vertical="top" wrapText="1"/>
    </xf>
    <xf numFmtId="43" fontId="5" fillId="0" borderId="7" xfId="1" applyNumberFormat="1" applyFont="1" applyFill="1" applyBorder="1" applyAlignment="1">
      <alignment horizontal="left" vertical="top" wrapText="1"/>
    </xf>
    <xf numFmtId="43" fontId="2" fillId="0" borderId="8" xfId="1" applyFont="1" applyFill="1" applyBorder="1" applyAlignment="1">
      <alignment vertical="top"/>
    </xf>
    <xf numFmtId="4" fontId="2" fillId="0" borderId="11" xfId="0" applyNumberFormat="1" applyFont="1" applyFill="1" applyBorder="1" applyAlignment="1">
      <alignment vertical="top"/>
    </xf>
    <xf numFmtId="43" fontId="2" fillId="0" borderId="11" xfId="1" applyFont="1" applyFill="1" applyBorder="1" applyAlignment="1">
      <alignment vertical="top"/>
    </xf>
    <xf numFmtId="0" fontId="2" fillId="0" borderId="7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43" fontId="18" fillId="2" borderId="6" xfId="1" applyFont="1" applyFill="1" applyBorder="1" applyAlignment="1">
      <alignment horizontal="center" vertical="top" wrapText="1"/>
    </xf>
    <xf numFmtId="43" fontId="4" fillId="2" borderId="6" xfId="1" applyFont="1" applyFill="1" applyBorder="1" applyAlignment="1">
      <alignment horizontal="justify" vertical="top" wrapText="1"/>
    </xf>
    <xf numFmtId="43" fontId="19" fillId="0" borderId="11" xfId="1" applyFont="1" applyFill="1" applyBorder="1" applyAlignment="1">
      <alignment horizontal="left" vertical="top" wrapText="1"/>
    </xf>
    <xf numFmtId="0" fontId="3" fillId="11" borderId="12" xfId="0" applyFont="1" applyFill="1" applyBorder="1" applyAlignment="1">
      <alignment horizontal="center" vertical="top" wrapText="1"/>
    </xf>
    <xf numFmtId="43" fontId="3" fillId="11" borderId="12" xfId="1" applyFont="1" applyFill="1" applyBorder="1" applyAlignment="1">
      <alignment vertical="top" wrapText="1"/>
    </xf>
    <xf numFmtId="43" fontId="3" fillId="11" borderId="12" xfId="1" applyFont="1" applyFill="1" applyBorder="1" applyAlignment="1">
      <alignment horizontal="center" vertical="top" wrapText="1"/>
    </xf>
    <xf numFmtId="187" fontId="3" fillId="11" borderId="12" xfId="1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/>
    <xf numFmtId="43" fontId="3" fillId="0" borderId="0" xfId="1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4" fontId="6" fillId="6" borderId="13" xfId="0" applyNumberFormat="1" applyFont="1" applyFill="1" applyBorder="1" applyAlignment="1"/>
    <xf numFmtId="43" fontId="2" fillId="0" borderId="0" xfId="1" applyFont="1" applyFill="1" applyAlignment="1">
      <alignment horizontal="left"/>
    </xf>
    <xf numFmtId="43" fontId="2" fillId="0" borderId="0" xfId="0" applyNumberFormat="1" applyFont="1" applyFill="1" applyAlignment="1">
      <alignment horizontal="left"/>
    </xf>
    <xf numFmtId="4" fontId="2" fillId="6" borderId="0" xfId="0" applyNumberFormat="1" applyFont="1" applyFill="1" applyAlignment="1">
      <alignment horizontal="center"/>
    </xf>
    <xf numFmtId="4" fontId="2" fillId="0" borderId="0" xfId="0" applyNumberFormat="1" applyFont="1" applyFill="1" applyAlignment="1"/>
    <xf numFmtId="43" fontId="2" fillId="0" borderId="0" xfId="1" applyFont="1" applyFill="1"/>
    <xf numFmtId="43" fontId="2" fillId="0" borderId="0" xfId="0" applyNumberFormat="1" applyFont="1" applyFill="1" applyAlignment="1">
      <alignment horizontal="center"/>
    </xf>
    <xf numFmtId="4" fontId="6" fillId="6" borderId="0" xfId="0" applyNumberFormat="1" applyFont="1" applyFill="1" applyBorder="1" applyAlignment="1"/>
    <xf numFmtId="43" fontId="2" fillId="0" borderId="0" xfId="1" applyFont="1" applyFill="1" applyAlignment="1"/>
    <xf numFmtId="0" fontId="14" fillId="0" borderId="6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right"/>
    </xf>
    <xf numFmtId="43" fontId="4" fillId="0" borderId="6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/>
    <xf numFmtId="43" fontId="4" fillId="0" borderId="6" xfId="1" applyFont="1" applyBorder="1"/>
    <xf numFmtId="2" fontId="4" fillId="0" borderId="6" xfId="0" applyNumberFormat="1" applyFont="1" applyBorder="1"/>
    <xf numFmtId="43" fontId="4" fillId="0" borderId="6" xfId="0" applyNumberFormat="1" applyFont="1" applyBorder="1"/>
    <xf numFmtId="43" fontId="4" fillId="0" borderId="0" xfId="0" applyNumberFormat="1" applyFont="1"/>
    <xf numFmtId="0" fontId="3" fillId="0" borderId="19" xfId="0" applyFont="1" applyFill="1" applyBorder="1" applyAlignment="1">
      <alignment horizontal="center" vertical="center"/>
    </xf>
    <xf numFmtId="43" fontId="5" fillId="0" borderId="6" xfId="1" applyFont="1" applyBorder="1"/>
    <xf numFmtId="2" fontId="5" fillId="0" borderId="6" xfId="0" applyNumberFormat="1" applyFont="1" applyBorder="1"/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43" fontId="5" fillId="0" borderId="6" xfId="1" applyFont="1" applyFill="1" applyBorder="1"/>
    <xf numFmtId="2" fontId="5" fillId="0" borderId="6" xfId="0" applyNumberFormat="1" applyFont="1" applyFill="1" applyBorder="1"/>
    <xf numFmtId="43" fontId="4" fillId="0" borderId="6" xfId="0" applyNumberFormat="1" applyFont="1" applyFill="1" applyBorder="1"/>
    <xf numFmtId="2" fontId="4" fillId="0" borderId="6" xfId="0" applyNumberFormat="1" applyFont="1" applyFill="1" applyBorder="1"/>
    <xf numFmtId="0" fontId="5" fillId="0" borderId="0" xfId="0" applyFont="1" applyFill="1"/>
    <xf numFmtId="0" fontId="5" fillId="0" borderId="6" xfId="0" applyFont="1" applyBorder="1"/>
    <xf numFmtId="43" fontId="22" fillId="0" borderId="6" xfId="1" applyFont="1" applyFill="1" applyBorder="1"/>
    <xf numFmtId="187" fontId="0" fillId="0" borderId="0" xfId="0" applyNumberFormat="1" applyFill="1"/>
    <xf numFmtId="0" fontId="2" fillId="0" borderId="0" xfId="0" applyFont="1" applyFill="1" applyAlignment="1">
      <alignment horizontal="center"/>
    </xf>
    <xf numFmtId="43" fontId="2" fillId="0" borderId="22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43" fontId="3" fillId="11" borderId="2" xfId="1" applyFont="1" applyFill="1" applyBorder="1" applyAlignment="1">
      <alignment horizontal="center" vertical="center" wrapText="1"/>
    </xf>
    <xf numFmtId="4" fontId="3" fillId="11" borderId="2" xfId="0" applyNumberFormat="1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4" fontId="3" fillId="11" borderId="5" xfId="0" applyNumberFormat="1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43" fontId="3" fillId="11" borderId="5" xfId="1" applyFont="1" applyFill="1" applyBorder="1" applyAlignment="1">
      <alignment horizontal="center" vertical="center" wrapText="1"/>
    </xf>
    <xf numFmtId="4" fontId="3" fillId="11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justify" vertical="top" wrapText="1"/>
    </xf>
    <xf numFmtId="43" fontId="2" fillId="0" borderId="6" xfId="0" applyNumberFormat="1" applyFont="1" applyFill="1" applyBorder="1" applyAlignment="1">
      <alignment horizontal="justify" vertical="top" wrapText="1"/>
    </xf>
    <xf numFmtId="187" fontId="2" fillId="0" borderId="6" xfId="1" applyNumberFormat="1" applyFont="1" applyFill="1" applyBorder="1" applyAlignment="1">
      <alignment horizontal="left" vertical="top" wrapText="1"/>
    </xf>
    <xf numFmtId="43" fontId="2" fillId="0" borderId="6" xfId="1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justify" vertical="center" wrapText="1"/>
    </xf>
    <xf numFmtId="43" fontId="2" fillId="0" borderId="6" xfId="0" applyNumberFormat="1" applyFont="1" applyFill="1" applyBorder="1" applyAlignment="1">
      <alignment horizontal="justify" vertical="center" wrapText="1"/>
    </xf>
    <xf numFmtId="43" fontId="2" fillId="0" borderId="6" xfId="1" applyFont="1" applyFill="1" applyBorder="1" applyAlignment="1">
      <alignment horizontal="left"/>
    </xf>
    <xf numFmtId="0" fontId="3" fillId="0" borderId="6" xfId="0" applyFont="1" applyFill="1" applyBorder="1" applyAlignment="1">
      <alignment horizontal="justify" vertical="top" wrapText="1"/>
    </xf>
    <xf numFmtId="43" fontId="3" fillId="0" borderId="6" xfId="0" applyNumberFormat="1" applyFont="1" applyFill="1" applyBorder="1" applyAlignment="1">
      <alignment horizontal="justify" vertical="top" wrapText="1"/>
    </xf>
    <xf numFmtId="43" fontId="3" fillId="0" borderId="6" xfId="1" applyFont="1" applyFill="1" applyBorder="1" applyAlignment="1">
      <alignment horizontal="center" vertical="top" wrapText="1"/>
    </xf>
    <xf numFmtId="43" fontId="3" fillId="0" borderId="6" xfId="1" applyFont="1" applyFill="1" applyBorder="1" applyAlignment="1">
      <alignment horizontal="justify" vertical="top" wrapText="1"/>
    </xf>
    <xf numFmtId="43" fontId="3" fillId="0" borderId="6" xfId="1" applyNumberFormat="1" applyFont="1" applyFill="1" applyBorder="1" applyAlignment="1">
      <alignment horizontal="center" vertical="top" wrapText="1"/>
    </xf>
    <xf numFmtId="0" fontId="3" fillId="12" borderId="12" xfId="0" applyFont="1" applyFill="1" applyBorder="1" applyAlignment="1">
      <alignment horizontal="center" vertical="top" wrapText="1"/>
    </xf>
    <xf numFmtId="43" fontId="3" fillId="12" borderId="12" xfId="0" applyNumberFormat="1" applyFont="1" applyFill="1" applyBorder="1" applyAlignment="1">
      <alignment horizontal="center" vertical="top" wrapText="1"/>
    </xf>
    <xf numFmtId="43" fontId="3" fillId="12" borderId="12" xfId="1" applyFont="1" applyFill="1" applyBorder="1" applyAlignment="1">
      <alignment horizontal="center" vertical="top" wrapText="1"/>
    </xf>
    <xf numFmtId="43" fontId="3" fillId="0" borderId="0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3" fontId="10" fillId="4" borderId="3" xfId="1" applyFont="1" applyFill="1" applyBorder="1" applyAlignment="1">
      <alignment horizontal="center" vertical="center"/>
    </xf>
    <xf numFmtId="43" fontId="10" fillId="4" borderId="14" xfId="1" applyFont="1" applyFill="1" applyBorder="1" applyAlignment="1">
      <alignment horizontal="center" vertical="center"/>
    </xf>
    <xf numFmtId="43" fontId="10" fillId="4" borderId="4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6" xfId="0" applyFont="1" applyBorder="1"/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horizontal="center" vertical="center" wrapText="1"/>
    </xf>
    <xf numFmtId="43" fontId="3" fillId="3" borderId="5" xfId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0" fontId="3" fillId="11" borderId="2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3" fillId="11" borderId="2" xfId="0" applyNumberFormat="1" applyFont="1" applyFill="1" applyBorder="1" applyAlignment="1">
      <alignment horizontal="center" vertical="center" wrapText="1"/>
    </xf>
    <xf numFmtId="4" fontId="3" fillId="11" borderId="5" xfId="0" applyNumberFormat="1" applyFont="1" applyFill="1" applyBorder="1" applyAlignment="1">
      <alignment horizontal="center" vertical="center" wrapText="1"/>
    </xf>
    <xf numFmtId="4" fontId="3" fillId="11" borderId="3" xfId="0" applyNumberFormat="1" applyFont="1" applyFill="1" applyBorder="1" applyAlignment="1">
      <alignment horizontal="center" vertical="center"/>
    </xf>
    <xf numFmtId="4" fontId="3" fillId="11" borderId="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</cellXfs>
  <cellStyles count="14">
    <cellStyle name="Comma 10" xfId="3"/>
    <cellStyle name="Comma 2" xfId="4"/>
    <cellStyle name="Comma 2 2" xfId="5"/>
    <cellStyle name="Comma 3" xfId="6"/>
    <cellStyle name="Comma 4" xfId="7"/>
    <cellStyle name="Comma 6" xfId="8"/>
    <cellStyle name="Normal 10" xfId="9"/>
    <cellStyle name="Normal 2 2" xfId="10"/>
    <cellStyle name="Normal 3" xfId="11"/>
    <cellStyle name="Normal 5" xfId="12"/>
    <cellStyle name="Normal 6" xfId="13"/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  <colors>
    <mruColors>
      <color rgb="FFFFFFCC"/>
      <color rgb="FFFF99CC"/>
      <color rgb="FFD3F0B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iyana/Downloads/&#3612;&#3621;&#3648;&#3610;&#3636;&#3585;&#3592;&#3656;&#3634;&#3618;%20&#3603;%20&#3623;&#3633;&#3609;&#3607;&#3637;&#3656;%2017.12.6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591;&#3634;&#3609;%20&#3605;&#3634;&#3603;&#3616;&#3633;&#3588;&#3592;&#3636;&#3619;&#3634;\&#3619;&#3634;&#3618;&#3591;&#3634;&#3609;&#3612;&#3621;&#3648;&#3610;&#3636;&#3585;&#3592;&#3656;&#3634;&#3618;%20&#3626;&#3656;&#3591;&#3607;&#3640;&#3585;&#3648;&#3604;&#3639;&#3629;&#3609;\&#3619;&#3634;&#3618;&#3591;&#3634;&#3609;&#3612;&#3621;&#3648;&#3610;&#3636;&#3585;&#3592;&#3656;&#3634;&#3618;%20&#3611;&#3619;&#3632;&#3592;&#3635;&#3648;&#3604;&#3639;&#3629;&#3609;%20&#3585;&#3633;&#3609;&#3618;&#363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%20&#3605;&#3634;&#3603;&#3616;&#3633;&#3588;&#3592;&#3636;&#3619;&#3634;/&#3591;&#3634;&#3609;&#3611;&#3637;%202564/&#3619;&#3634;&#3618;&#3591;&#3634;&#3609;&#3612;&#3621;&#3648;&#3610;&#3636;&#3585;&#3592;&#3656;&#3634;&#3618;%20&#3648;&#3623;&#3637;&#3618;&#3609;/&#3611;&#3592;&#3632;&#3592;&#3635;&#3648;&#3604;&#3639;&#3629;&#3609;%20&#3648;&#3617;&#3625;&#3634;&#3618;&#3609;%206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ส่วนกลาง"/>
      <sheetName val="สสภ."/>
      <sheetName val="ทสจ. "/>
      <sheetName val="สรุปผล"/>
    </sheetNames>
    <sheetDataSet>
      <sheetData sheetId="0" refreshError="1"/>
      <sheetData sheetId="1">
        <row r="9">
          <cell r="C9">
            <v>13823400</v>
          </cell>
          <cell r="N9">
            <v>4520317.3500000006</v>
          </cell>
          <cell r="S9">
            <v>36924109.100000001</v>
          </cell>
          <cell r="X9">
            <v>33091132.640000001</v>
          </cell>
          <cell r="AC9">
            <v>82526506.910000011</v>
          </cell>
        </row>
      </sheetData>
      <sheetData sheetId="2">
        <row r="9">
          <cell r="C9">
            <v>29379180</v>
          </cell>
          <cell r="N9">
            <v>19620477.77</v>
          </cell>
          <cell r="S9">
            <v>26448100</v>
          </cell>
          <cell r="X9">
            <v>16959638.719999999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ส่วนกลาง "/>
      <sheetName val="สสภ."/>
      <sheetName val="ทสจ. "/>
      <sheetName val="งบดำเนินงาน(พื้นฐาน) (2)"/>
      <sheetName val="งบบุคลากร"/>
      <sheetName val="งบดำเนินงาน(บุคลากร)"/>
      <sheetName val="เงินอุดหนุน"/>
      <sheetName val="งบรายจ่ายอื่น(พฐ) "/>
      <sheetName val="งบรายจ่ายอื่น(สังคม)"/>
      <sheetName val="งบรายจ่ายอื่น(อนุรักษ์)"/>
      <sheetName val="งบรายจ่ายอื่น(ภูมิ)"/>
      <sheetName val="งบรายจ่ายอื่น(บูรขยะ)"/>
      <sheetName val="งบรายจ่ายอื่น(บูรน้ำ)"/>
      <sheetName val="งบลงทุน"/>
      <sheetName val="งบลงทุน (2)"/>
      <sheetName val="สรุปผล"/>
      <sheetName val="รายจ่ายประจ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>
            <v>0</v>
          </cell>
          <cell r="D8">
            <v>0</v>
          </cell>
        </row>
      </sheetData>
      <sheetData sheetId="7" refreshError="1">
        <row r="9">
          <cell r="C9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3">
          <cell r="C13">
            <v>0</v>
          </cell>
        </row>
        <row r="17">
          <cell r="E17">
            <v>0</v>
          </cell>
        </row>
        <row r="21">
          <cell r="C21">
            <v>0</v>
          </cell>
          <cell r="D21">
            <v>0</v>
          </cell>
          <cell r="E21">
            <v>0</v>
          </cell>
        </row>
      </sheetData>
      <sheetData sheetId="8" refreshError="1"/>
      <sheetData sheetId="9" refreshError="1">
        <row r="9">
          <cell r="C9">
            <v>0</v>
          </cell>
          <cell r="D9">
            <v>0</v>
          </cell>
          <cell r="E9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5">
          <cell r="C15">
            <v>0</v>
          </cell>
          <cell r="D15">
            <v>0</v>
          </cell>
        </row>
      </sheetData>
      <sheetData sheetId="10" refreshError="1"/>
      <sheetData sheetId="11" refreshError="1">
        <row r="9">
          <cell r="C9">
            <v>0</v>
          </cell>
          <cell r="D9">
            <v>0</v>
          </cell>
          <cell r="E9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29">
          <cell r="E29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</row>
      </sheetData>
      <sheetData sheetId="12" refreshError="1">
        <row r="9">
          <cell r="C9">
            <v>0</v>
          </cell>
          <cell r="D9">
            <v>0</v>
          </cell>
          <cell r="E9">
            <v>0</v>
          </cell>
        </row>
        <row r="27">
          <cell r="D27">
            <v>0</v>
          </cell>
          <cell r="E27">
            <v>0</v>
          </cell>
        </row>
      </sheetData>
      <sheetData sheetId="13" refreshError="1">
        <row r="16">
          <cell r="D16">
            <v>0</v>
          </cell>
          <cell r="E16">
            <v>0</v>
          </cell>
          <cell r="F16">
            <v>0</v>
          </cell>
        </row>
        <row r="17">
          <cell r="D17">
            <v>0</v>
          </cell>
          <cell r="E17">
            <v>0</v>
          </cell>
        </row>
        <row r="106">
          <cell r="D106">
            <v>0</v>
          </cell>
          <cell r="E106">
            <v>0</v>
          </cell>
          <cell r="F106">
            <v>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ทสจ."/>
      <sheetName val="สสภ. (2)"/>
      <sheetName val="ภาพรวม"/>
      <sheetName val="รายจ่ายประจำ"/>
      <sheetName val="สรุปผล"/>
      <sheetName val="ส่วนกลาง "/>
      <sheetName val="สสภ."/>
      <sheetName val="ทสจ. "/>
    </sheetNames>
    <sheetDataSet>
      <sheetData sheetId="0"/>
      <sheetData sheetId="1"/>
      <sheetData sheetId="2"/>
      <sheetData sheetId="3"/>
      <sheetData sheetId="4">
        <row r="7">
          <cell r="B7">
            <v>224101700</v>
          </cell>
          <cell r="C7">
            <v>218417600</v>
          </cell>
          <cell r="D7">
            <v>223267700</v>
          </cell>
          <cell r="M7">
            <v>0</v>
          </cell>
        </row>
        <row r="8">
          <cell r="B8">
            <v>56679600</v>
          </cell>
          <cell r="C8">
            <v>48516400</v>
          </cell>
          <cell r="D8">
            <v>51118600</v>
          </cell>
        </row>
        <row r="11">
          <cell r="B11">
            <v>0</v>
          </cell>
          <cell r="C11">
            <v>222643000</v>
          </cell>
          <cell r="D11">
            <v>0</v>
          </cell>
        </row>
        <row r="16">
          <cell r="B16">
            <v>0</v>
          </cell>
          <cell r="C16">
            <v>775000</v>
          </cell>
          <cell r="F16">
            <v>0</v>
          </cell>
          <cell r="G16">
            <v>0</v>
          </cell>
          <cell r="M16">
            <v>0</v>
          </cell>
        </row>
        <row r="17">
          <cell r="B17">
            <v>31935900</v>
          </cell>
          <cell r="C17">
            <v>44798100</v>
          </cell>
          <cell r="D17">
            <v>38555700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8"/>
  <sheetViews>
    <sheetView zoomScale="90" zoomScaleNormal="90" workbookViewId="0">
      <pane xSplit="1" topLeftCell="B1" activePane="topRight" state="frozen"/>
      <selection activeCell="A4" sqref="A4"/>
      <selection pane="topRight" activeCell="C13" sqref="C13"/>
    </sheetView>
  </sheetViews>
  <sheetFormatPr defaultRowHeight="14.25"/>
  <cols>
    <col min="1" max="1" width="6.25" customWidth="1"/>
    <col min="2" max="2" width="13.125" bestFit="1" customWidth="1"/>
    <col min="3" max="3" width="13.25" bestFit="1" customWidth="1"/>
    <col min="4" max="4" width="11.375" hidden="1" customWidth="1"/>
    <col min="5" max="5" width="5.375" customWidth="1"/>
    <col min="6" max="7" width="12" bestFit="1" customWidth="1"/>
    <col min="8" max="8" width="0.875" hidden="1" customWidth="1"/>
    <col min="9" max="9" width="5.25" customWidth="1"/>
    <col min="10" max="10" width="12.875" bestFit="1" customWidth="1"/>
    <col min="11" max="11" width="12.25" bestFit="1" customWidth="1"/>
    <col min="12" max="12" width="12.125" bestFit="1" customWidth="1"/>
    <col min="13" max="13" width="10.75" hidden="1" customWidth="1"/>
    <col min="14" max="14" width="5" customWidth="1"/>
    <col min="15" max="15" width="13.125" bestFit="1" customWidth="1"/>
    <col min="16" max="16" width="12.125" bestFit="1" customWidth="1"/>
    <col min="17" max="17" width="12.25" bestFit="1" customWidth="1"/>
    <col min="18" max="18" width="0.25" hidden="1" customWidth="1"/>
    <col min="19" max="19" width="4.875" customWidth="1"/>
    <col min="20" max="20" width="13.25" bestFit="1" customWidth="1"/>
    <col min="21" max="21" width="11.625" bestFit="1" customWidth="1"/>
    <col min="22" max="22" width="12.25" bestFit="1" customWidth="1"/>
    <col min="23" max="23" width="12.125" hidden="1" customWidth="1"/>
    <col min="24" max="24" width="5.25" customWidth="1"/>
    <col min="25" max="26" width="8.75" customWidth="1"/>
    <col min="27" max="27" width="4.375" customWidth="1"/>
    <col min="28" max="28" width="14.375" bestFit="1" customWidth="1"/>
    <col min="29" max="29" width="12.25" bestFit="1" customWidth="1"/>
    <col min="30" max="30" width="13.25" bestFit="1" customWidth="1"/>
    <col min="31" max="31" width="11.375" hidden="1" customWidth="1"/>
    <col min="32" max="32" width="5" bestFit="1" customWidth="1"/>
    <col min="33" max="33" width="17" customWidth="1"/>
    <col min="34" max="34" width="16.25" customWidth="1"/>
  </cols>
  <sheetData>
    <row r="1" spans="1:34" ht="30.75">
      <c r="A1" s="333" t="s">
        <v>145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</row>
    <row r="2" spans="1:34" ht="30.75">
      <c r="A2" s="333" t="s">
        <v>18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</row>
    <row r="3" spans="1:34" ht="30.75">
      <c r="A3" s="333" t="s">
        <v>195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3"/>
      <c r="AD3" s="333"/>
      <c r="AE3" s="333"/>
      <c r="AF3" s="333"/>
    </row>
    <row r="4" spans="1:34" ht="21">
      <c r="A4" s="30"/>
      <c r="B4" s="30"/>
      <c r="C4" s="30"/>
      <c r="D4" s="30"/>
      <c r="E4" s="30"/>
      <c r="F4" s="31"/>
      <c r="G4" s="31"/>
      <c r="H4" s="31"/>
      <c r="I4" s="31"/>
      <c r="J4" s="32"/>
      <c r="K4" s="32"/>
      <c r="L4" s="31"/>
      <c r="M4" s="30"/>
      <c r="N4" s="30"/>
      <c r="O4" s="30"/>
      <c r="P4" s="30"/>
      <c r="Q4" s="30"/>
      <c r="R4" s="30"/>
      <c r="S4" s="30"/>
      <c r="T4" s="30"/>
      <c r="U4" s="30"/>
      <c r="V4" s="33"/>
      <c r="W4" s="30"/>
      <c r="X4" s="30"/>
      <c r="Y4" s="30"/>
      <c r="Z4" s="30"/>
      <c r="AA4" s="30"/>
      <c r="AB4" s="32"/>
      <c r="AC4" s="32"/>
      <c r="AD4" s="30"/>
      <c r="AE4" s="30"/>
      <c r="AF4" s="30"/>
    </row>
    <row r="5" spans="1:34" ht="18.75">
      <c r="A5" s="334" t="s">
        <v>19</v>
      </c>
      <c r="B5" s="337" t="s">
        <v>20</v>
      </c>
      <c r="C5" s="338"/>
      <c r="D5" s="338"/>
      <c r="E5" s="338"/>
      <c r="F5" s="338"/>
      <c r="G5" s="338"/>
      <c r="H5" s="338"/>
      <c r="I5" s="339"/>
      <c r="J5" s="337" t="s">
        <v>21</v>
      </c>
      <c r="K5" s="338"/>
      <c r="L5" s="338"/>
      <c r="M5" s="338"/>
      <c r="N5" s="339"/>
      <c r="O5" s="337" t="s">
        <v>22</v>
      </c>
      <c r="P5" s="338"/>
      <c r="Q5" s="338"/>
      <c r="R5" s="338"/>
      <c r="S5" s="339"/>
      <c r="T5" s="337" t="s">
        <v>22</v>
      </c>
      <c r="U5" s="338"/>
      <c r="V5" s="338"/>
      <c r="W5" s="338"/>
      <c r="X5" s="339"/>
      <c r="Y5" s="337" t="s">
        <v>21</v>
      </c>
      <c r="Z5" s="338"/>
      <c r="AA5" s="339"/>
      <c r="AB5" s="337" t="s">
        <v>23</v>
      </c>
      <c r="AC5" s="338"/>
      <c r="AD5" s="338"/>
      <c r="AE5" s="338"/>
      <c r="AF5" s="339"/>
    </row>
    <row r="6" spans="1:34" ht="18.75">
      <c r="A6" s="335"/>
      <c r="B6" s="337" t="s">
        <v>8</v>
      </c>
      <c r="C6" s="338"/>
      <c r="D6" s="338"/>
      <c r="E6" s="339"/>
      <c r="F6" s="341" t="s">
        <v>9</v>
      </c>
      <c r="G6" s="342"/>
      <c r="H6" s="342"/>
      <c r="I6" s="343"/>
      <c r="J6" s="337" t="s">
        <v>9</v>
      </c>
      <c r="K6" s="338"/>
      <c r="L6" s="338"/>
      <c r="M6" s="338"/>
      <c r="N6" s="339"/>
      <c r="O6" s="337" t="s">
        <v>10</v>
      </c>
      <c r="P6" s="338"/>
      <c r="Q6" s="338"/>
      <c r="R6" s="338"/>
      <c r="S6" s="339"/>
      <c r="T6" s="337" t="s">
        <v>12</v>
      </c>
      <c r="U6" s="338"/>
      <c r="V6" s="338"/>
      <c r="W6" s="338"/>
      <c r="X6" s="339"/>
      <c r="Y6" s="337" t="s">
        <v>11</v>
      </c>
      <c r="Z6" s="338"/>
      <c r="AA6" s="339"/>
      <c r="AB6" s="337" t="s">
        <v>24</v>
      </c>
      <c r="AC6" s="338"/>
      <c r="AD6" s="338"/>
      <c r="AE6" s="338"/>
      <c r="AF6" s="339"/>
    </row>
    <row r="7" spans="1:34" ht="18.75">
      <c r="A7" s="335"/>
      <c r="B7" s="34" t="s">
        <v>25</v>
      </c>
      <c r="C7" s="35" t="s">
        <v>26</v>
      </c>
      <c r="D7" s="35" t="s">
        <v>27</v>
      </c>
      <c r="E7" s="36" t="s">
        <v>28</v>
      </c>
      <c r="F7" s="37" t="s">
        <v>25</v>
      </c>
      <c r="G7" s="38" t="s">
        <v>26</v>
      </c>
      <c r="H7" s="38" t="s">
        <v>27</v>
      </c>
      <c r="I7" s="36" t="s">
        <v>28</v>
      </c>
      <c r="J7" s="36" t="s">
        <v>25</v>
      </c>
      <c r="K7" s="35" t="s">
        <v>147</v>
      </c>
      <c r="L7" s="35" t="s">
        <v>26</v>
      </c>
      <c r="M7" s="35" t="s">
        <v>27</v>
      </c>
      <c r="N7" s="36" t="s">
        <v>28</v>
      </c>
      <c r="O7" s="39" t="s">
        <v>25</v>
      </c>
      <c r="P7" s="35" t="s">
        <v>147</v>
      </c>
      <c r="Q7" s="35" t="s">
        <v>26</v>
      </c>
      <c r="R7" s="35" t="s">
        <v>27</v>
      </c>
      <c r="S7" s="36" t="s">
        <v>28</v>
      </c>
      <c r="T7" s="36" t="s">
        <v>25</v>
      </c>
      <c r="U7" s="35" t="s">
        <v>147</v>
      </c>
      <c r="V7" s="40" t="s">
        <v>26</v>
      </c>
      <c r="W7" s="35" t="s">
        <v>27</v>
      </c>
      <c r="X7" s="36" t="s">
        <v>28</v>
      </c>
      <c r="Y7" s="39" t="s">
        <v>25</v>
      </c>
      <c r="Z7" s="35" t="s">
        <v>26</v>
      </c>
      <c r="AA7" s="36" t="s">
        <v>28</v>
      </c>
      <c r="AB7" s="36" t="s">
        <v>25</v>
      </c>
      <c r="AC7" s="35" t="s">
        <v>147</v>
      </c>
      <c r="AD7" s="35" t="s">
        <v>26</v>
      </c>
      <c r="AE7" s="35" t="s">
        <v>27</v>
      </c>
      <c r="AF7" s="36" t="s">
        <v>28</v>
      </c>
    </row>
    <row r="8" spans="1:34" ht="18.75">
      <c r="A8" s="336"/>
      <c r="B8" s="41" t="s">
        <v>29</v>
      </c>
      <c r="C8" s="42" t="s">
        <v>29</v>
      </c>
      <c r="D8" s="42" t="s">
        <v>29</v>
      </c>
      <c r="E8" s="43" t="s">
        <v>146</v>
      </c>
      <c r="F8" s="44" t="s">
        <v>29</v>
      </c>
      <c r="G8" s="45" t="s">
        <v>29</v>
      </c>
      <c r="H8" s="45" t="s">
        <v>29</v>
      </c>
      <c r="I8" s="43" t="s">
        <v>146</v>
      </c>
      <c r="J8" s="43" t="s">
        <v>29</v>
      </c>
      <c r="K8" s="43" t="s">
        <v>29</v>
      </c>
      <c r="L8" s="42" t="s">
        <v>29</v>
      </c>
      <c r="M8" s="42" t="s">
        <v>29</v>
      </c>
      <c r="N8" s="43" t="s">
        <v>146</v>
      </c>
      <c r="O8" s="46" t="s">
        <v>29</v>
      </c>
      <c r="P8" s="43" t="s">
        <v>29</v>
      </c>
      <c r="Q8" s="42" t="s">
        <v>29</v>
      </c>
      <c r="R8" s="42" t="s">
        <v>29</v>
      </c>
      <c r="S8" s="43" t="s">
        <v>146</v>
      </c>
      <c r="T8" s="43" t="s">
        <v>29</v>
      </c>
      <c r="U8" s="43" t="s">
        <v>29</v>
      </c>
      <c r="V8" s="47" t="s">
        <v>29</v>
      </c>
      <c r="W8" s="42" t="s">
        <v>29</v>
      </c>
      <c r="X8" s="43" t="s">
        <v>146</v>
      </c>
      <c r="Y8" s="46" t="s">
        <v>29</v>
      </c>
      <c r="Z8" s="42" t="s">
        <v>29</v>
      </c>
      <c r="AA8" s="43" t="s">
        <v>146</v>
      </c>
      <c r="AB8" s="43" t="s">
        <v>29</v>
      </c>
      <c r="AC8" s="43" t="s">
        <v>29</v>
      </c>
      <c r="AD8" s="42" t="s">
        <v>29</v>
      </c>
      <c r="AE8" s="42" t="s">
        <v>29</v>
      </c>
      <c r="AF8" s="43" t="s">
        <v>146</v>
      </c>
    </row>
    <row r="9" spans="1:34" ht="18.75">
      <c r="A9" s="48" t="s">
        <v>30</v>
      </c>
      <c r="B9" s="49">
        <f>SUM(B10:B25)</f>
        <v>887716000</v>
      </c>
      <c r="C9" s="49">
        <f>SUM(C10:C25)</f>
        <v>776360088.93999982</v>
      </c>
      <c r="D9" s="49">
        <f>SUM(D10:D25)</f>
        <v>141448673.37999994</v>
      </c>
      <c r="E9" s="50">
        <f t="shared" ref="E9:E22" si="0">C9/B9*100</f>
        <v>87.455908076456865</v>
      </c>
      <c r="F9" s="49">
        <f>SUM(F10:F25)</f>
        <v>27372500</v>
      </c>
      <c r="G9" s="49">
        <f t="shared" ref="G9:H9" si="1">SUM(G10:G25)</f>
        <v>22175073.809999995</v>
      </c>
      <c r="H9" s="49">
        <f t="shared" si="1"/>
        <v>5197426.1899999995</v>
      </c>
      <c r="I9" s="50">
        <f t="shared" ref="I9:I25" si="2">G9/F9*100</f>
        <v>81.012234213170132</v>
      </c>
      <c r="J9" s="49">
        <f>SUM(J10:J26)</f>
        <v>162425288.51999998</v>
      </c>
      <c r="K9" s="49">
        <f t="shared" ref="K9:M9" si="3">SUM(K10:K26)</f>
        <v>8407792.1600000001</v>
      </c>
      <c r="L9" s="49">
        <f t="shared" si="3"/>
        <v>123284748.25999999</v>
      </c>
      <c r="M9" s="49">
        <f t="shared" si="3"/>
        <v>40258444.959999993</v>
      </c>
      <c r="N9" s="51">
        <f t="shared" ref="N9:N26" si="4">L9/J9*100</f>
        <v>75.902434518267469</v>
      </c>
      <c r="O9" s="49">
        <f>SUM(O10:O26)</f>
        <v>384400298.94</v>
      </c>
      <c r="P9" s="49">
        <f>SUM(P10:P26)</f>
        <v>187621270.93000001</v>
      </c>
      <c r="Q9" s="49">
        <f>SUM(Q10:Q26)</f>
        <v>65739025.689999998</v>
      </c>
      <c r="R9" s="49">
        <f>SUM(R10:R25)</f>
        <v>192056258.62</v>
      </c>
      <c r="S9" s="153">
        <f>Q9/O9*100</f>
        <v>17.101710344991439</v>
      </c>
      <c r="T9" s="49">
        <f>SUM(T10:T26)</f>
        <v>117112312.53999999</v>
      </c>
      <c r="U9" s="49">
        <f>SUM(U10:U26)</f>
        <v>7235627.54</v>
      </c>
      <c r="V9" s="49">
        <f>SUM(V10:V26)</f>
        <v>85603224.209999993</v>
      </c>
      <c r="W9" s="49">
        <f>SUM(W10:W25)</f>
        <v>55132220.909999996</v>
      </c>
      <c r="X9" s="51">
        <f t="shared" ref="X9:X25" si="5">V9/T9*100</f>
        <v>73.094982374942006</v>
      </c>
      <c r="Y9" s="49">
        <f t="shared" ref="Y9:Z9" si="6">SUM(Y10:Y26)</f>
        <v>775000</v>
      </c>
      <c r="Z9" s="49">
        <f t="shared" si="6"/>
        <v>765493</v>
      </c>
      <c r="AA9" s="51">
        <f>Z9/Y9*100</f>
        <v>98.773290322580635</v>
      </c>
      <c r="AB9" s="49">
        <f>SUM(AB10:AB26)</f>
        <v>1579801400</v>
      </c>
      <c r="AC9" s="49">
        <f t="shared" ref="AC9:AD9" si="7">SUM(AC10:AC26)</f>
        <v>203264690.63</v>
      </c>
      <c r="AD9" s="49">
        <f t="shared" si="7"/>
        <v>1073927653.9100001</v>
      </c>
      <c r="AE9" s="49">
        <f>SUM(AE10:AE26)</f>
        <v>371994846.13000005</v>
      </c>
      <c r="AF9" s="52">
        <f t="shared" ref="AF9:AF26" si="8">AD9/AB9*100</f>
        <v>67.978649335922853</v>
      </c>
      <c r="AG9" s="180"/>
      <c r="AH9" s="180"/>
    </row>
    <row r="10" spans="1:34" s="62" customFormat="1" ht="18.75">
      <c r="A10" s="53" t="s">
        <v>31</v>
      </c>
      <c r="B10" s="54">
        <f>374956100-2630000+183948193+221929000-33531209</f>
        <v>744672084</v>
      </c>
      <c r="C10" s="55">
        <v>655895512.94000006</v>
      </c>
      <c r="D10" s="56">
        <f t="shared" ref="D10:D22" si="9">SUM(B10-C10)</f>
        <v>88776571.059999943</v>
      </c>
      <c r="E10" s="57">
        <f t="shared" si="0"/>
        <v>88.07843439180138</v>
      </c>
      <c r="F10" s="54">
        <v>0</v>
      </c>
      <c r="G10" s="54">
        <v>0</v>
      </c>
      <c r="H10" s="56">
        <f>SUM(F10)-G10</f>
        <v>0</v>
      </c>
      <c r="I10" s="57"/>
      <c r="J10" s="54"/>
      <c r="K10" s="54">
        <v>0</v>
      </c>
      <c r="L10" s="54">
        <v>0</v>
      </c>
      <c r="M10" s="56">
        <f>J10-K10-L10</f>
        <v>0</v>
      </c>
      <c r="N10" s="57" t="e">
        <f t="shared" si="4"/>
        <v>#DIV/0!</v>
      </c>
      <c r="O10" s="58">
        <v>394638.72</v>
      </c>
      <c r="P10" s="61">
        <v>0</v>
      </c>
      <c r="Q10" s="59">
        <v>0</v>
      </c>
      <c r="R10" s="56"/>
      <c r="S10" s="60">
        <f>Q10/O10*100</f>
        <v>0</v>
      </c>
      <c r="T10" s="59"/>
      <c r="U10" s="59"/>
      <c r="V10" s="65"/>
      <c r="W10" s="56">
        <f t="shared" ref="W10" si="10">T10-U10-V10</f>
        <v>0</v>
      </c>
      <c r="X10" s="57"/>
      <c r="Y10" s="58"/>
      <c r="Z10" s="58"/>
      <c r="AA10" s="60"/>
      <c r="AB10" s="58">
        <f>B10+J10+O10+T10+Y10+F10</f>
        <v>745066722.72000003</v>
      </c>
      <c r="AC10" s="58">
        <f>K10+P10+U10</f>
        <v>0</v>
      </c>
      <c r="AD10" s="58">
        <f>C10+L10+Q10+V10+Z10+G10</f>
        <v>655895512.94000006</v>
      </c>
      <c r="AE10" s="56">
        <f t="shared" ref="AE10:AE23" si="11">AB10-AC10-AD10</f>
        <v>89171209.779999971</v>
      </c>
      <c r="AF10" s="60">
        <f t="shared" si="8"/>
        <v>88.031781978603945</v>
      </c>
      <c r="AG10" s="180"/>
      <c r="AH10" s="292"/>
    </row>
    <row r="11" spans="1:34" s="62" customFormat="1" ht="18.75">
      <c r="A11" s="63" t="s">
        <v>32</v>
      </c>
      <c r="B11" s="64">
        <v>8539505</v>
      </c>
      <c r="C11" s="64">
        <v>9431208.2599999998</v>
      </c>
      <c r="D11" s="61">
        <f t="shared" si="9"/>
        <v>-891703.25999999978</v>
      </c>
      <c r="E11" s="57">
        <f t="shared" si="0"/>
        <v>110.44209541419553</v>
      </c>
      <c r="F11" s="54">
        <v>4062416</v>
      </c>
      <c r="G11" s="54">
        <v>2221930.35</v>
      </c>
      <c r="H11" s="61">
        <f>SUM(F11-G11)</f>
        <v>1840485.65</v>
      </c>
      <c r="I11" s="57">
        <f t="shared" si="2"/>
        <v>54.694801074040669</v>
      </c>
      <c r="J11" s="64">
        <f>23157084.16+775000</f>
        <v>23932084.16</v>
      </c>
      <c r="K11" s="64">
        <v>450020.35</v>
      </c>
      <c r="L11" s="64">
        <f>21121932.23+1454262.7</f>
        <v>22576194.93</v>
      </c>
      <c r="M11" s="56">
        <f t="shared" ref="M11:M23" si="12">J11-K11-L11</f>
        <v>905868.87999999896</v>
      </c>
      <c r="N11" s="57">
        <f t="shared" si="4"/>
        <v>94.334428957649124</v>
      </c>
      <c r="O11" s="59">
        <v>20250840.120000001</v>
      </c>
      <c r="P11" s="59">
        <v>968330.93</v>
      </c>
      <c r="Q11" s="59">
        <v>18932476.670000002</v>
      </c>
      <c r="R11" s="56">
        <f t="shared" ref="R11" si="13">O11-P11-Q11</f>
        <v>350032.51999999955</v>
      </c>
      <c r="S11" s="60">
        <f>Q11/O11*100</f>
        <v>93.489833299814734</v>
      </c>
      <c r="T11" s="58">
        <v>1662600</v>
      </c>
      <c r="U11" s="58">
        <v>601000</v>
      </c>
      <c r="V11" s="65">
        <v>970000</v>
      </c>
      <c r="W11" s="56">
        <f t="shared" ref="W11:W12" si="14">T11-U11-V11</f>
        <v>91600</v>
      </c>
      <c r="X11" s="57">
        <f t="shared" si="5"/>
        <v>58.342355347046791</v>
      </c>
      <c r="Y11" s="66"/>
      <c r="Z11" s="66"/>
      <c r="AA11" s="60"/>
      <c r="AB11" s="58">
        <f>B11+F11+J11+O11+T11+Y11</f>
        <v>58447445.280000001</v>
      </c>
      <c r="AC11" s="58">
        <f t="shared" ref="AC11:AC23" si="15">K11+P11+U11</f>
        <v>2019351.28</v>
      </c>
      <c r="AD11" s="58">
        <f>C11+L11+Q11+V11+Z11+G11</f>
        <v>54131810.210000001</v>
      </c>
      <c r="AE11" s="56">
        <f t="shared" si="11"/>
        <v>2296283.7899999991</v>
      </c>
      <c r="AF11" s="60">
        <f t="shared" si="8"/>
        <v>92.616212651681522</v>
      </c>
      <c r="AG11" s="180"/>
      <c r="AH11" s="292"/>
    </row>
    <row r="12" spans="1:34" s="62" customFormat="1" ht="18.75">
      <c r="A12" s="63" t="s">
        <v>33</v>
      </c>
      <c r="B12" s="64">
        <v>9101198</v>
      </c>
      <c r="C12" s="64">
        <v>7412143.2400000002</v>
      </c>
      <c r="D12" s="61">
        <f>SUM(B12-C12)</f>
        <v>1689054.7599999998</v>
      </c>
      <c r="E12" s="57">
        <f t="shared" si="0"/>
        <v>81.441401890168748</v>
      </c>
      <c r="F12" s="54">
        <v>206247</v>
      </c>
      <c r="G12" s="54">
        <v>158600</v>
      </c>
      <c r="H12" s="61">
        <f t="shared" ref="H12:H22" si="16">SUM(F12-G12)</f>
        <v>47647</v>
      </c>
      <c r="I12" s="57">
        <f t="shared" si="2"/>
        <v>76.89808821461645</v>
      </c>
      <c r="J12" s="64">
        <v>4846160.9000000004</v>
      </c>
      <c r="K12" s="64">
        <v>350173.8</v>
      </c>
      <c r="L12" s="64">
        <v>3397933.3</v>
      </c>
      <c r="M12" s="56">
        <f t="shared" si="12"/>
        <v>1098053.8000000007</v>
      </c>
      <c r="N12" s="57">
        <f t="shared" si="4"/>
        <v>70.11598191054695</v>
      </c>
      <c r="O12" s="59">
        <v>142139.1</v>
      </c>
      <c r="P12" s="59">
        <v>0</v>
      </c>
      <c r="Q12" s="59">
        <v>0</v>
      </c>
      <c r="R12" s="56"/>
      <c r="S12" s="60">
        <f>Q12/O12*100</f>
        <v>0</v>
      </c>
      <c r="T12" s="59">
        <v>3912400</v>
      </c>
      <c r="U12" s="59">
        <v>1260000</v>
      </c>
      <c r="V12" s="59">
        <v>2330389</v>
      </c>
      <c r="W12" s="56">
        <f t="shared" si="14"/>
        <v>322011</v>
      </c>
      <c r="X12" s="57">
        <f t="shared" si="5"/>
        <v>59.564180554135568</v>
      </c>
      <c r="Y12" s="66"/>
      <c r="Z12" s="66"/>
      <c r="AA12" s="60"/>
      <c r="AB12" s="58">
        <f t="shared" ref="AB12:AB23" si="17">B12+J12+O12+T12+Y12+F12</f>
        <v>18208145</v>
      </c>
      <c r="AC12" s="58">
        <f t="shared" si="15"/>
        <v>1610173.8</v>
      </c>
      <c r="AD12" s="58">
        <f t="shared" ref="AD12:AD23" si="18">C12+L12+Q12+V12+Z12+G12</f>
        <v>13299065.539999999</v>
      </c>
      <c r="AE12" s="56">
        <f t="shared" si="11"/>
        <v>3298905.66</v>
      </c>
      <c r="AF12" s="60">
        <f t="shared" si="8"/>
        <v>73.03910167674961</v>
      </c>
      <c r="AG12" s="180"/>
      <c r="AH12" s="292"/>
    </row>
    <row r="13" spans="1:34" s="62" customFormat="1" ht="18.75">
      <c r="A13" s="63" t="s">
        <v>34</v>
      </c>
      <c r="B13" s="64">
        <v>3032338</v>
      </c>
      <c r="C13" s="64">
        <v>2366716.06</v>
      </c>
      <c r="D13" s="61">
        <f t="shared" si="9"/>
        <v>665621.93999999994</v>
      </c>
      <c r="E13" s="57">
        <f t="shared" si="0"/>
        <v>78.049216808944124</v>
      </c>
      <c r="F13" s="54">
        <v>74937</v>
      </c>
      <c r="G13" s="54">
        <v>57946</v>
      </c>
      <c r="H13" s="61">
        <f t="shared" si="16"/>
        <v>16991</v>
      </c>
      <c r="I13" s="57">
        <f t="shared" si="2"/>
        <v>77.326287414761737</v>
      </c>
      <c r="J13" s="59">
        <f>3164800-400000</f>
        <v>2764800</v>
      </c>
      <c r="K13" s="59">
        <v>0</v>
      </c>
      <c r="L13" s="59">
        <v>1305429.49</v>
      </c>
      <c r="M13" s="56">
        <f t="shared" si="12"/>
        <v>1459370.51</v>
      </c>
      <c r="N13" s="57">
        <f t="shared" si="4"/>
        <v>47.216055049189812</v>
      </c>
      <c r="O13" s="59"/>
      <c r="P13" s="59"/>
      <c r="Q13" s="59"/>
      <c r="R13" s="56"/>
      <c r="S13" s="60"/>
      <c r="T13" s="58"/>
      <c r="U13" s="58"/>
      <c r="V13" s="65"/>
      <c r="W13" s="61"/>
      <c r="X13" s="60"/>
      <c r="Y13" s="66"/>
      <c r="Z13" s="66"/>
      <c r="AA13" s="60"/>
      <c r="AB13" s="58">
        <f t="shared" si="17"/>
        <v>5872075</v>
      </c>
      <c r="AC13" s="58">
        <f t="shared" si="15"/>
        <v>0</v>
      </c>
      <c r="AD13" s="58">
        <f t="shared" si="18"/>
        <v>3730091.55</v>
      </c>
      <c r="AE13" s="56">
        <f t="shared" si="11"/>
        <v>2141983.4500000002</v>
      </c>
      <c r="AF13" s="60">
        <f t="shared" si="8"/>
        <v>63.522546118705904</v>
      </c>
      <c r="AG13" s="180"/>
      <c r="AH13" s="292"/>
    </row>
    <row r="14" spans="1:34" s="75" customFormat="1" ht="18.75">
      <c r="A14" s="67" t="s">
        <v>35</v>
      </c>
      <c r="B14" s="68">
        <v>4880773</v>
      </c>
      <c r="C14" s="68">
        <v>3957433.23</v>
      </c>
      <c r="D14" s="69">
        <f t="shared" si="9"/>
        <v>923339.77</v>
      </c>
      <c r="E14" s="70">
        <f t="shared" si="0"/>
        <v>81.082099700190938</v>
      </c>
      <c r="F14" s="71">
        <v>100947</v>
      </c>
      <c r="G14" s="71">
        <v>64540</v>
      </c>
      <c r="H14" s="69">
        <f t="shared" si="16"/>
        <v>36407</v>
      </c>
      <c r="I14" s="70">
        <f t="shared" si="2"/>
        <v>63.934539907079959</v>
      </c>
      <c r="J14" s="72">
        <v>1715600</v>
      </c>
      <c r="K14" s="72">
        <v>69881.5</v>
      </c>
      <c r="L14" s="72">
        <v>1308378.2</v>
      </c>
      <c r="M14" s="56">
        <f t="shared" si="12"/>
        <v>337340.30000000005</v>
      </c>
      <c r="N14" s="70">
        <f t="shared" si="4"/>
        <v>76.263592912100719</v>
      </c>
      <c r="O14" s="73"/>
      <c r="P14" s="59"/>
      <c r="Q14" s="56"/>
      <c r="R14" s="56"/>
      <c r="S14" s="60"/>
      <c r="T14" s="72">
        <v>1374800</v>
      </c>
      <c r="U14" s="72">
        <v>0</v>
      </c>
      <c r="V14" s="72">
        <v>0</v>
      </c>
      <c r="W14" s="56">
        <f t="shared" ref="W14" si="19">T14-U14-V14</f>
        <v>1374800</v>
      </c>
      <c r="X14" s="70">
        <f t="shared" si="5"/>
        <v>0</v>
      </c>
      <c r="Y14" s="73">
        <v>775000</v>
      </c>
      <c r="Z14" s="72">
        <v>765493</v>
      </c>
      <c r="AA14" s="70">
        <f>Z14/Y14*100</f>
        <v>98.773290322580635</v>
      </c>
      <c r="AB14" s="73">
        <f t="shared" si="17"/>
        <v>8847120</v>
      </c>
      <c r="AC14" s="58">
        <f t="shared" si="15"/>
        <v>69881.5</v>
      </c>
      <c r="AD14" s="73">
        <f t="shared" si="18"/>
        <v>6095844.4299999997</v>
      </c>
      <c r="AE14" s="56">
        <f t="shared" si="11"/>
        <v>2681394.0700000003</v>
      </c>
      <c r="AF14" s="74">
        <f t="shared" si="8"/>
        <v>68.902020431507651</v>
      </c>
      <c r="AG14" s="180"/>
      <c r="AH14" s="292"/>
    </row>
    <row r="15" spans="1:34" s="62" customFormat="1" ht="18.75">
      <c r="A15" s="63" t="s">
        <v>36</v>
      </c>
      <c r="B15" s="64">
        <v>4835323</v>
      </c>
      <c r="C15" s="64">
        <v>3879265.87</v>
      </c>
      <c r="D15" s="61">
        <f t="shared" si="9"/>
        <v>956057.12999999989</v>
      </c>
      <c r="E15" s="57">
        <f t="shared" si="0"/>
        <v>80.227647046536504</v>
      </c>
      <c r="F15" s="54">
        <v>110097</v>
      </c>
      <c r="G15" s="54">
        <v>85661</v>
      </c>
      <c r="H15" s="61">
        <f t="shared" si="16"/>
        <v>24436</v>
      </c>
      <c r="I15" s="57">
        <f t="shared" si="2"/>
        <v>77.805026476652401</v>
      </c>
      <c r="J15" s="59">
        <v>4215035</v>
      </c>
      <c r="K15" s="59">
        <v>123814.9</v>
      </c>
      <c r="L15" s="59">
        <v>2482202.6</v>
      </c>
      <c r="M15" s="56">
        <f t="shared" si="12"/>
        <v>1609017.5</v>
      </c>
      <c r="N15" s="57">
        <f t="shared" si="4"/>
        <v>58.889252402411842</v>
      </c>
      <c r="O15" s="58">
        <v>31565</v>
      </c>
      <c r="P15" s="58">
        <v>0</v>
      </c>
      <c r="Q15" s="59">
        <v>31565</v>
      </c>
      <c r="R15" s="56"/>
      <c r="S15" s="60">
        <f>Q15/O15*100</f>
        <v>100</v>
      </c>
      <c r="T15" s="59"/>
      <c r="U15" s="59"/>
      <c r="V15" s="76"/>
      <c r="W15" s="69"/>
      <c r="X15" s="70"/>
      <c r="Y15" s="66"/>
      <c r="Z15" s="66"/>
      <c r="AA15" s="60"/>
      <c r="AB15" s="58">
        <f t="shared" si="17"/>
        <v>9192020</v>
      </c>
      <c r="AC15" s="58">
        <f t="shared" si="15"/>
        <v>123814.9</v>
      </c>
      <c r="AD15" s="58">
        <f t="shared" si="18"/>
        <v>6478694.4700000007</v>
      </c>
      <c r="AE15" s="56">
        <f t="shared" si="11"/>
        <v>2589510.629999999</v>
      </c>
      <c r="AF15" s="60">
        <f t="shared" si="8"/>
        <v>70.48172730259509</v>
      </c>
      <c r="AG15" s="180"/>
      <c r="AH15" s="292"/>
    </row>
    <row r="16" spans="1:34" s="62" customFormat="1" ht="18.75">
      <c r="A16" s="63" t="s">
        <v>37</v>
      </c>
      <c r="B16" s="64">
        <v>3789720</v>
      </c>
      <c r="C16" s="64">
        <v>3096087.42</v>
      </c>
      <c r="D16" s="61">
        <f t="shared" si="9"/>
        <v>693632.58000000007</v>
      </c>
      <c r="E16" s="57">
        <f t="shared" si="0"/>
        <v>81.696996611886902</v>
      </c>
      <c r="F16" s="54">
        <v>83250</v>
      </c>
      <c r="G16" s="54">
        <v>66333</v>
      </c>
      <c r="H16" s="61">
        <f t="shared" si="16"/>
        <v>16917</v>
      </c>
      <c r="I16" s="57">
        <f t="shared" si="2"/>
        <v>79.679279279279285</v>
      </c>
      <c r="J16" s="59">
        <v>19062631</v>
      </c>
      <c r="K16" s="59">
        <v>4662368.46</v>
      </c>
      <c r="L16" s="59">
        <v>14388468.25</v>
      </c>
      <c r="M16" s="56">
        <f t="shared" si="12"/>
        <v>11794.289999999106</v>
      </c>
      <c r="N16" s="57">
        <f t="shared" si="4"/>
        <v>75.47997047207177</v>
      </c>
      <c r="O16" s="59">
        <v>33705531</v>
      </c>
      <c r="P16" s="59">
        <v>0</v>
      </c>
      <c r="Q16" s="56">
        <v>3848831</v>
      </c>
      <c r="R16" s="56">
        <f t="shared" ref="R16" si="20">O16-P16-Q16</f>
        <v>29856700</v>
      </c>
      <c r="S16" s="60">
        <f>Q16/O16*100</f>
        <v>11.418989364089828</v>
      </c>
      <c r="T16" s="59">
        <v>4875000</v>
      </c>
      <c r="U16" s="59">
        <v>2495724</v>
      </c>
      <c r="V16" s="59">
        <v>428000</v>
      </c>
      <c r="W16" s="56">
        <f t="shared" ref="W16" si="21">T16-U16-V16</f>
        <v>1951276</v>
      </c>
      <c r="X16" s="70">
        <f t="shared" si="5"/>
        <v>8.7794871794871785</v>
      </c>
      <c r="Y16" s="66"/>
      <c r="Z16" s="66"/>
      <c r="AA16" s="60"/>
      <c r="AB16" s="58">
        <f t="shared" si="17"/>
        <v>61516132</v>
      </c>
      <c r="AC16" s="58">
        <f t="shared" si="15"/>
        <v>7158092.46</v>
      </c>
      <c r="AD16" s="58">
        <f t="shared" si="18"/>
        <v>21827719.670000002</v>
      </c>
      <c r="AE16" s="56">
        <f t="shared" si="11"/>
        <v>32530319.869999997</v>
      </c>
      <c r="AF16" s="60">
        <f t="shared" si="8"/>
        <v>35.482919618548195</v>
      </c>
      <c r="AG16" s="180"/>
      <c r="AH16" s="292"/>
    </row>
    <row r="17" spans="1:34" ht="18.75">
      <c r="A17" s="63" t="s">
        <v>38</v>
      </c>
      <c r="B17" s="64">
        <v>1282828</v>
      </c>
      <c r="C17" s="64">
        <v>1018048.18</v>
      </c>
      <c r="D17" s="61">
        <f t="shared" si="9"/>
        <v>264779.81999999995</v>
      </c>
      <c r="E17" s="57">
        <f t="shared" si="0"/>
        <v>79.359678772212646</v>
      </c>
      <c r="F17" s="54">
        <v>33427</v>
      </c>
      <c r="G17" s="54">
        <v>26114</v>
      </c>
      <c r="H17" s="61">
        <f t="shared" si="16"/>
        <v>7313</v>
      </c>
      <c r="I17" s="57">
        <f t="shared" si="2"/>
        <v>78.122475842881499</v>
      </c>
      <c r="J17" s="59">
        <v>1150300</v>
      </c>
      <c r="K17" s="59">
        <v>44638.45</v>
      </c>
      <c r="L17" s="59">
        <v>646498.26</v>
      </c>
      <c r="M17" s="56">
        <f t="shared" si="12"/>
        <v>459163.29000000004</v>
      </c>
      <c r="N17" s="57">
        <f t="shared" si="4"/>
        <v>56.202578457793621</v>
      </c>
      <c r="O17" s="58"/>
      <c r="P17" s="58"/>
      <c r="Q17" s="58"/>
      <c r="R17" s="56"/>
      <c r="S17" s="60"/>
      <c r="T17" s="58"/>
      <c r="U17" s="58"/>
      <c r="V17" s="65"/>
      <c r="W17" s="61"/>
      <c r="X17" s="60"/>
      <c r="Y17" s="66"/>
      <c r="Z17" s="66"/>
      <c r="AA17" s="60"/>
      <c r="AB17" s="58">
        <f t="shared" si="17"/>
        <v>2466555</v>
      </c>
      <c r="AC17" s="58">
        <f t="shared" si="15"/>
        <v>44638.45</v>
      </c>
      <c r="AD17" s="58">
        <f t="shared" si="18"/>
        <v>1690660.44</v>
      </c>
      <c r="AE17" s="56">
        <f t="shared" si="11"/>
        <v>731256.10999999987</v>
      </c>
      <c r="AF17" s="60">
        <f t="shared" si="8"/>
        <v>68.543391085947803</v>
      </c>
      <c r="AG17" s="180"/>
      <c r="AH17" s="292"/>
    </row>
    <row r="18" spans="1:34" s="87" customFormat="1" ht="18.75">
      <c r="A18" s="77" t="s">
        <v>39</v>
      </c>
      <c r="B18" s="78">
        <v>1209480</v>
      </c>
      <c r="C18" s="78">
        <v>1007900</v>
      </c>
      <c r="D18" s="79">
        <f t="shared" si="9"/>
        <v>201580</v>
      </c>
      <c r="E18" s="80">
        <f t="shared" si="0"/>
        <v>83.333333333333343</v>
      </c>
      <c r="F18" s="81">
        <v>30375</v>
      </c>
      <c r="G18" s="81">
        <v>24750</v>
      </c>
      <c r="H18" s="79">
        <f t="shared" si="16"/>
        <v>5625</v>
      </c>
      <c r="I18" s="80">
        <f t="shared" si="2"/>
        <v>81.481481481481481</v>
      </c>
      <c r="J18" s="82">
        <v>1281000</v>
      </c>
      <c r="K18" s="82">
        <v>15115.55</v>
      </c>
      <c r="L18" s="82">
        <v>1021757.76</v>
      </c>
      <c r="M18" s="56">
        <f t="shared" si="12"/>
        <v>244126.68999999994</v>
      </c>
      <c r="N18" s="80">
        <f t="shared" si="4"/>
        <v>79.762510538641678</v>
      </c>
      <c r="O18" s="83"/>
      <c r="P18" s="83"/>
      <c r="Q18" s="83"/>
      <c r="R18" s="56"/>
      <c r="S18" s="60"/>
      <c r="T18" s="83"/>
      <c r="U18" s="83"/>
      <c r="V18" s="84"/>
      <c r="W18" s="79"/>
      <c r="X18" s="85"/>
      <c r="Y18" s="86"/>
      <c r="Z18" s="86"/>
      <c r="AA18" s="85"/>
      <c r="AB18" s="83">
        <f t="shared" si="17"/>
        <v>2520855</v>
      </c>
      <c r="AC18" s="58">
        <f t="shared" si="15"/>
        <v>15115.55</v>
      </c>
      <c r="AD18" s="83">
        <f t="shared" si="18"/>
        <v>2054407.76</v>
      </c>
      <c r="AE18" s="56">
        <f t="shared" si="11"/>
        <v>451331.69000000018</v>
      </c>
      <c r="AF18" s="85">
        <f t="shared" si="8"/>
        <v>81.49646687334257</v>
      </c>
      <c r="AG18" s="180"/>
      <c r="AH18" s="292"/>
    </row>
    <row r="19" spans="1:34" s="62" customFormat="1" ht="18.75">
      <c r="A19" s="63" t="s">
        <v>40</v>
      </c>
      <c r="B19" s="64">
        <v>9543800</v>
      </c>
      <c r="C19" s="64">
        <v>7981100</v>
      </c>
      <c r="D19" s="61">
        <f t="shared" si="9"/>
        <v>1562700</v>
      </c>
      <c r="E19" s="57">
        <f t="shared" si="0"/>
        <v>83.626018986148082</v>
      </c>
      <c r="F19" s="54">
        <v>168722</v>
      </c>
      <c r="G19" s="54">
        <v>127465</v>
      </c>
      <c r="H19" s="61">
        <f t="shared" si="16"/>
        <v>41257</v>
      </c>
      <c r="I19" s="57">
        <f t="shared" si="2"/>
        <v>75.54735007882789</v>
      </c>
      <c r="J19" s="59">
        <v>16301665</v>
      </c>
      <c r="K19" s="59">
        <v>1774171.3</v>
      </c>
      <c r="L19" s="59">
        <v>9632456.4100000001</v>
      </c>
      <c r="M19" s="56">
        <f t="shared" si="12"/>
        <v>4895037.2899999991</v>
      </c>
      <c r="N19" s="57">
        <f t="shared" si="4"/>
        <v>59.088788844575078</v>
      </c>
      <c r="O19" s="59">
        <v>264784335</v>
      </c>
      <c r="P19" s="59">
        <v>166157000</v>
      </c>
      <c r="Q19" s="56">
        <v>150018</v>
      </c>
      <c r="R19" s="56">
        <f t="shared" ref="R19" si="22">O19-P19-Q19</f>
        <v>98477317</v>
      </c>
      <c r="S19" s="60">
        <f>Q19/O19*100</f>
        <v>5.6656674950200506E-2</v>
      </c>
      <c r="T19" s="59">
        <v>16921100</v>
      </c>
      <c r="U19" s="59">
        <v>0</v>
      </c>
      <c r="V19" s="59">
        <v>15579337.449999999</v>
      </c>
      <c r="W19" s="56">
        <f t="shared" ref="W19" si="23">T19-U19-V19</f>
        <v>1341762.5500000007</v>
      </c>
      <c r="X19" s="57">
        <f t="shared" si="5"/>
        <v>92.070476801153589</v>
      </c>
      <c r="Y19" s="66"/>
      <c r="Z19" s="66"/>
      <c r="AA19" s="60"/>
      <c r="AB19" s="58">
        <f t="shared" si="17"/>
        <v>307719622</v>
      </c>
      <c r="AC19" s="58">
        <f t="shared" si="15"/>
        <v>167931171.30000001</v>
      </c>
      <c r="AD19" s="58">
        <f t="shared" si="18"/>
        <v>33470376.859999999</v>
      </c>
      <c r="AE19" s="56">
        <f t="shared" si="11"/>
        <v>106318073.83999999</v>
      </c>
      <c r="AF19" s="60">
        <f t="shared" si="8"/>
        <v>10.876906920157337</v>
      </c>
      <c r="AG19" s="180"/>
      <c r="AH19" s="292"/>
    </row>
    <row r="20" spans="1:34" s="62" customFormat="1" ht="18.75">
      <c r="A20" s="63" t="s">
        <v>41</v>
      </c>
      <c r="B20" s="64">
        <v>3729720</v>
      </c>
      <c r="C20" s="64">
        <v>3108100</v>
      </c>
      <c r="D20" s="61">
        <f t="shared" si="9"/>
        <v>621620</v>
      </c>
      <c r="E20" s="57">
        <f t="shared" si="0"/>
        <v>83.333333333333343</v>
      </c>
      <c r="F20" s="54">
        <v>84619</v>
      </c>
      <c r="G20" s="54">
        <v>68949</v>
      </c>
      <c r="H20" s="61">
        <f t="shared" si="16"/>
        <v>15670</v>
      </c>
      <c r="I20" s="57">
        <f t="shared" si="2"/>
        <v>81.481700327349643</v>
      </c>
      <c r="J20" s="59">
        <v>4590100</v>
      </c>
      <c r="K20" s="59">
        <v>34104.199999999997</v>
      </c>
      <c r="L20" s="59">
        <v>4110339.82</v>
      </c>
      <c r="M20" s="56">
        <f t="shared" si="12"/>
        <v>445655.98</v>
      </c>
      <c r="N20" s="57">
        <f t="shared" si="4"/>
        <v>89.547936210540072</v>
      </c>
      <c r="O20" s="59"/>
      <c r="P20" s="59"/>
      <c r="Q20" s="59"/>
      <c r="R20" s="56"/>
      <c r="S20" s="60"/>
      <c r="T20" s="58"/>
      <c r="U20" s="58"/>
      <c r="V20" s="65"/>
      <c r="W20" s="61"/>
      <c r="X20" s="60"/>
      <c r="Y20" s="66"/>
      <c r="Z20" s="66"/>
      <c r="AA20" s="60"/>
      <c r="AB20" s="58">
        <f t="shared" si="17"/>
        <v>8404439</v>
      </c>
      <c r="AC20" s="58">
        <f t="shared" si="15"/>
        <v>34104.199999999997</v>
      </c>
      <c r="AD20" s="58">
        <f t="shared" si="18"/>
        <v>7287388.8200000003</v>
      </c>
      <c r="AE20" s="56">
        <f t="shared" si="11"/>
        <v>1082945.9799999995</v>
      </c>
      <c r="AF20" s="60">
        <f t="shared" si="8"/>
        <v>86.708807333838706</v>
      </c>
      <c r="AG20" s="180"/>
      <c r="AH20" s="292"/>
    </row>
    <row r="21" spans="1:34" s="62" customFormat="1" ht="18.75">
      <c r="A21" s="63" t="s">
        <v>42</v>
      </c>
      <c r="B21" s="64">
        <v>2335378</v>
      </c>
      <c r="C21" s="64">
        <v>1893575.16</v>
      </c>
      <c r="D21" s="61">
        <f t="shared" si="9"/>
        <v>441802.84000000008</v>
      </c>
      <c r="E21" s="57">
        <f t="shared" si="0"/>
        <v>81.082169995606705</v>
      </c>
      <c r="F21" s="54">
        <v>58200</v>
      </c>
      <c r="G21" s="54">
        <v>46317</v>
      </c>
      <c r="H21" s="61">
        <f t="shared" si="16"/>
        <v>11883</v>
      </c>
      <c r="I21" s="57">
        <f t="shared" si="2"/>
        <v>79.582474226804123</v>
      </c>
      <c r="J21" s="59">
        <v>5527587.46</v>
      </c>
      <c r="K21" s="59">
        <v>69875.41</v>
      </c>
      <c r="L21" s="59">
        <v>1095324.55</v>
      </c>
      <c r="M21" s="56">
        <f t="shared" si="12"/>
        <v>4362387.5</v>
      </c>
      <c r="N21" s="57">
        <f t="shared" si="4"/>
        <v>19.815598720531145</v>
      </c>
      <c r="O21" s="58"/>
      <c r="P21" s="58"/>
      <c r="Q21" s="59"/>
      <c r="R21" s="56"/>
      <c r="S21" s="60"/>
      <c r="T21" s="58">
        <v>22612.54</v>
      </c>
      <c r="U21" s="58">
        <v>0</v>
      </c>
      <c r="V21" s="65">
        <v>22612.54</v>
      </c>
      <c r="W21" s="56">
        <f t="shared" ref="W21" si="24">T21-U21-V21</f>
        <v>0</v>
      </c>
      <c r="X21" s="57">
        <f t="shared" si="5"/>
        <v>100</v>
      </c>
      <c r="Y21" s="66"/>
      <c r="Z21" s="66"/>
      <c r="AA21" s="60"/>
      <c r="AB21" s="58">
        <f t="shared" si="17"/>
        <v>7943778</v>
      </c>
      <c r="AC21" s="58">
        <f t="shared" si="15"/>
        <v>69875.41</v>
      </c>
      <c r="AD21" s="58">
        <f t="shared" si="18"/>
        <v>3057829.25</v>
      </c>
      <c r="AE21" s="56">
        <f t="shared" si="11"/>
        <v>4816073.34</v>
      </c>
      <c r="AF21" s="60">
        <f t="shared" si="8"/>
        <v>38.493387529208398</v>
      </c>
      <c r="AG21" s="180"/>
      <c r="AH21" s="292"/>
    </row>
    <row r="22" spans="1:34" s="62" customFormat="1" ht="18.75">
      <c r="A22" s="63" t="s">
        <v>43</v>
      </c>
      <c r="B22" s="64">
        <v>1027184</v>
      </c>
      <c r="C22" s="64">
        <v>848864.52</v>
      </c>
      <c r="D22" s="61">
        <f t="shared" si="9"/>
        <v>178319.47999999998</v>
      </c>
      <c r="E22" s="57">
        <f t="shared" si="0"/>
        <v>82.639967133444443</v>
      </c>
      <c r="F22" s="54">
        <v>22572</v>
      </c>
      <c r="G22" s="54">
        <v>18122</v>
      </c>
      <c r="H22" s="61">
        <f t="shared" si="16"/>
        <v>4450</v>
      </c>
      <c r="I22" s="57">
        <f t="shared" si="2"/>
        <v>80.285309232677648</v>
      </c>
      <c r="J22" s="59">
        <v>1623300</v>
      </c>
      <c r="K22" s="59">
        <v>23501.4</v>
      </c>
      <c r="L22" s="59">
        <v>1426725.59</v>
      </c>
      <c r="M22" s="56">
        <f t="shared" si="12"/>
        <v>173073.01</v>
      </c>
      <c r="N22" s="57">
        <f t="shared" si="4"/>
        <v>87.890444772993291</v>
      </c>
      <c r="O22" s="58"/>
      <c r="P22" s="58"/>
      <c r="Q22" s="58"/>
      <c r="R22" s="61"/>
      <c r="S22" s="57"/>
      <c r="T22" s="58"/>
      <c r="U22" s="58"/>
      <c r="V22" s="65"/>
      <c r="W22" s="61"/>
      <c r="X22" s="57"/>
      <c r="Y22" s="66"/>
      <c r="Z22" s="66"/>
      <c r="AA22" s="60"/>
      <c r="AB22" s="58">
        <f t="shared" si="17"/>
        <v>2673056</v>
      </c>
      <c r="AC22" s="58">
        <f t="shared" si="15"/>
        <v>23501.4</v>
      </c>
      <c r="AD22" s="58">
        <f t="shared" si="18"/>
        <v>2293712.1100000003</v>
      </c>
      <c r="AE22" s="56">
        <f t="shared" si="11"/>
        <v>355842.48999999976</v>
      </c>
      <c r="AF22" s="60">
        <f t="shared" si="8"/>
        <v>85.80860670333881</v>
      </c>
      <c r="AG22" s="180"/>
      <c r="AH22" s="292"/>
    </row>
    <row r="23" spans="1:34" s="62" customFormat="1" ht="18.75">
      <c r="A23" s="63" t="s">
        <v>44</v>
      </c>
      <c r="B23" s="88"/>
      <c r="C23" s="88"/>
      <c r="D23" s="61"/>
      <c r="E23" s="57"/>
      <c r="F23" s="54"/>
      <c r="G23" s="54"/>
      <c r="H23" s="61"/>
      <c r="I23" s="57"/>
      <c r="J23" s="59">
        <v>419100</v>
      </c>
      <c r="K23" s="59">
        <v>7500</v>
      </c>
      <c r="L23" s="59">
        <v>304412.2</v>
      </c>
      <c r="M23" s="56">
        <f t="shared" si="12"/>
        <v>107187.79999999999</v>
      </c>
      <c r="N23" s="57">
        <f t="shared" si="4"/>
        <v>72.634741111906465</v>
      </c>
      <c r="O23" s="58"/>
      <c r="P23" s="58"/>
      <c r="Q23" s="58"/>
      <c r="R23" s="61"/>
      <c r="S23" s="57"/>
      <c r="T23" s="58"/>
      <c r="U23" s="58"/>
      <c r="V23" s="65"/>
      <c r="W23" s="61"/>
      <c r="X23" s="60"/>
      <c r="Y23" s="66"/>
      <c r="Z23" s="66"/>
      <c r="AA23" s="60"/>
      <c r="AB23" s="58">
        <f t="shared" si="17"/>
        <v>419100</v>
      </c>
      <c r="AC23" s="58">
        <f t="shared" si="15"/>
        <v>7500</v>
      </c>
      <c r="AD23" s="58">
        <f t="shared" si="18"/>
        <v>304412.2</v>
      </c>
      <c r="AE23" s="56">
        <f t="shared" si="11"/>
        <v>107187.79999999999</v>
      </c>
      <c r="AF23" s="60">
        <f t="shared" si="8"/>
        <v>72.634741111906465</v>
      </c>
      <c r="AG23" s="180"/>
      <c r="AH23" s="292"/>
    </row>
    <row r="24" spans="1:34" ht="18.75">
      <c r="A24" s="160" t="s">
        <v>45</v>
      </c>
      <c r="B24" s="89">
        <f>สสภ.!C9</f>
        <v>28768473</v>
      </c>
      <c r="C24" s="89">
        <f>สสภ.!D9</f>
        <v>23797810.539999999</v>
      </c>
      <c r="D24" s="89">
        <f>สสภ.!E9</f>
        <v>4970662.46</v>
      </c>
      <c r="E24" s="90">
        <f>C24/B24*100</f>
        <v>82.72184116272004</v>
      </c>
      <c r="F24" s="89">
        <f>สสภ.!G9</f>
        <v>2646422</v>
      </c>
      <c r="G24" s="89">
        <f>สสภ.!H9</f>
        <v>2411137.2999999998</v>
      </c>
      <c r="H24" s="89">
        <f>สสภ.!I9</f>
        <v>235284.7</v>
      </c>
      <c r="I24" s="90">
        <f t="shared" si="2"/>
        <v>91.109327990773949</v>
      </c>
      <c r="J24" s="89">
        <f>สสภ.!K9</f>
        <v>14952525</v>
      </c>
      <c r="K24" s="89">
        <f>สสภ.!L9</f>
        <v>330721.15000000002</v>
      </c>
      <c r="L24" s="89">
        <f>สสภ.!M9</f>
        <v>13116874.960000001</v>
      </c>
      <c r="M24" s="89">
        <f>[1]สสภ.!N9</f>
        <v>4520317.3500000006</v>
      </c>
      <c r="N24" s="90">
        <f t="shared" si="4"/>
        <v>87.723477874138325</v>
      </c>
      <c r="O24" s="89">
        <f>สสภ.!P9</f>
        <v>40916350</v>
      </c>
      <c r="P24" s="89">
        <f>สสภ.!Q9</f>
        <v>960000</v>
      </c>
      <c r="Q24" s="89">
        <f>สสภ.!R9</f>
        <v>38938410.899999999</v>
      </c>
      <c r="R24" s="89">
        <f>[1]สสภ.!S9</f>
        <v>36924109.100000001</v>
      </c>
      <c r="S24" s="161">
        <f>Q24/O24*100</f>
        <v>95.165895540535743</v>
      </c>
      <c r="T24" s="89">
        <f>สสภ.!U9</f>
        <v>59187700</v>
      </c>
      <c r="U24" s="89">
        <f>สสภ.!V9</f>
        <v>2602596.9900000002</v>
      </c>
      <c r="V24" s="89">
        <f>สสภ.!W9</f>
        <v>51173201.920000002</v>
      </c>
      <c r="W24" s="89">
        <f>[1]สสภ.!X9</f>
        <v>33091132.640000001</v>
      </c>
      <c r="X24" s="90">
        <f t="shared" si="5"/>
        <v>86.459183107301016</v>
      </c>
      <c r="Y24" s="162"/>
      <c r="Z24" s="162"/>
      <c r="AA24" s="161"/>
      <c r="AB24" s="89">
        <f>สสภ.!Z9</f>
        <v>146471470</v>
      </c>
      <c r="AC24" s="89">
        <f>สสภ.!AA9</f>
        <v>3893318.1399999997</v>
      </c>
      <c r="AD24" s="89">
        <f>สสภ.!AB9</f>
        <v>129437435.61999999</v>
      </c>
      <c r="AE24" s="89">
        <f>[1]สสภ.!AC9</f>
        <v>82526506.910000011</v>
      </c>
      <c r="AF24" s="161">
        <f t="shared" si="8"/>
        <v>88.370407984572012</v>
      </c>
      <c r="AG24" s="180"/>
      <c r="AH24" s="292"/>
    </row>
    <row r="25" spans="1:34" ht="18.75">
      <c r="A25" s="155" t="s">
        <v>46</v>
      </c>
      <c r="B25" s="156">
        <f>'ทสจ. '!C9</f>
        <v>60968196</v>
      </c>
      <c r="C25" s="156">
        <f>'ทสจ. '!D9</f>
        <v>50666323.520000011</v>
      </c>
      <c r="D25" s="156">
        <f>'ทสจ. '!E9</f>
        <v>40394634.800000004</v>
      </c>
      <c r="E25" s="157">
        <f>C25/B25*100</f>
        <v>83.102874685680405</v>
      </c>
      <c r="F25" s="156">
        <f>'ทสจ. '!G9</f>
        <v>19690269</v>
      </c>
      <c r="G25" s="156">
        <f>'ทสจ. '!H9</f>
        <v>16797209.159999996</v>
      </c>
      <c r="H25" s="156">
        <f>'ทสจ. '!I9</f>
        <v>2893059.84</v>
      </c>
      <c r="I25" s="157">
        <f t="shared" si="2"/>
        <v>85.307159389239402</v>
      </c>
      <c r="J25" s="156">
        <f>'ทสจ. '!K9</f>
        <v>59643400</v>
      </c>
      <c r="K25" s="156">
        <f>'ทสจ. '!L9</f>
        <v>451905.69</v>
      </c>
      <c r="L25" s="156">
        <f>'ทสจ. '!M9</f>
        <v>46081324.93999999</v>
      </c>
      <c r="M25" s="156">
        <f>'[1]ทสจ. '!N9</f>
        <v>19620477.77</v>
      </c>
      <c r="N25" s="157">
        <f t="shared" si="4"/>
        <v>77.26139847828928</v>
      </c>
      <c r="O25" s="156">
        <f>'ทสจ. '!P9</f>
        <v>24174900</v>
      </c>
      <c r="P25" s="156">
        <f>'ทสจ. '!Q9</f>
        <v>19535940</v>
      </c>
      <c r="Q25" s="156">
        <f>'ทสจ. '!R9</f>
        <v>3837724.12</v>
      </c>
      <c r="R25" s="156">
        <f>'[1]ทสจ. '!S9</f>
        <v>26448100</v>
      </c>
      <c r="S25" s="159">
        <f>Q25/O25*100</f>
        <v>15.874829347794615</v>
      </c>
      <c r="T25" s="154">
        <f>'ทสจ. '!U9</f>
        <v>29156100</v>
      </c>
      <c r="U25" s="154">
        <f>'ทสจ. '!V9</f>
        <v>276306.55</v>
      </c>
      <c r="V25" s="154">
        <f>'ทสจ. '!W9</f>
        <v>15099683.299999997</v>
      </c>
      <c r="W25" s="154">
        <f>'[1]ทสจ. '!X9</f>
        <v>16959638.719999999</v>
      </c>
      <c r="X25" s="157">
        <f t="shared" si="5"/>
        <v>51.789105195825222</v>
      </c>
      <c r="Y25" s="158"/>
      <c r="Z25" s="158"/>
      <c r="AA25" s="159"/>
      <c r="AB25" s="156">
        <f>'ทสจ. '!Z9</f>
        <v>193632865</v>
      </c>
      <c r="AC25" s="156">
        <f>'ทสจ. '!AA9</f>
        <v>20264152.240000002</v>
      </c>
      <c r="AD25" s="156">
        <f>'ทสจ. '!AB9</f>
        <v>132482265.04000001</v>
      </c>
      <c r="AE25" s="156">
        <f>'ทสจ. '!AC9</f>
        <v>40886447.720000006</v>
      </c>
      <c r="AF25" s="159">
        <f t="shared" si="8"/>
        <v>68.419307352602559</v>
      </c>
      <c r="AG25" s="180"/>
      <c r="AH25" s="292"/>
    </row>
    <row r="26" spans="1:34" ht="18.75">
      <c r="A26" s="91" t="s">
        <v>47</v>
      </c>
      <c r="B26" s="92"/>
      <c r="C26" s="92"/>
      <c r="D26" s="92"/>
      <c r="E26" s="92"/>
      <c r="F26" s="93"/>
      <c r="G26" s="93"/>
      <c r="H26" s="93"/>
      <c r="I26" s="93"/>
      <c r="J26" s="92">
        <v>400000</v>
      </c>
      <c r="K26" s="92"/>
      <c r="L26" s="94">
        <v>390427</v>
      </c>
      <c r="M26" s="92">
        <f t="shared" ref="M26" si="25">SUM(J26-L26)</f>
        <v>9573</v>
      </c>
      <c r="N26" s="95">
        <f t="shared" si="4"/>
        <v>97.606749999999991</v>
      </c>
      <c r="O26" s="92"/>
      <c r="P26" s="92"/>
      <c r="Q26" s="96"/>
      <c r="R26" s="92"/>
      <c r="S26" s="97"/>
      <c r="T26" s="93"/>
      <c r="U26" s="93"/>
      <c r="V26" s="93"/>
      <c r="W26" s="92"/>
      <c r="X26" s="98"/>
      <c r="Y26" s="99"/>
      <c r="Z26" s="99"/>
      <c r="AA26" s="99"/>
      <c r="AB26" s="93">
        <f t="shared" ref="AB26" si="26">B26+J26+O26+T26+Y26+F26</f>
        <v>400000</v>
      </c>
      <c r="AC26" s="93">
        <f t="shared" ref="AC26" si="27">K26+P26+U26</f>
        <v>0</v>
      </c>
      <c r="AD26" s="93">
        <f t="shared" ref="AD26" si="28">C26+L26+Q26+V26+Z26+G26</f>
        <v>390427</v>
      </c>
      <c r="AE26" s="92">
        <f>AB26-AC26-AD26</f>
        <v>9573</v>
      </c>
      <c r="AF26" s="100">
        <f t="shared" si="8"/>
        <v>97.606749999999991</v>
      </c>
      <c r="AG26" s="180"/>
      <c r="AH26" s="292"/>
    </row>
    <row r="27" spans="1:34" ht="17.25">
      <c r="A27" s="101"/>
      <c r="B27" s="101"/>
      <c r="C27" s="101"/>
      <c r="D27" s="101"/>
      <c r="E27" s="101"/>
      <c r="F27" s="102"/>
      <c r="G27" s="102"/>
      <c r="H27" s="102"/>
      <c r="I27" s="102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80"/>
    </row>
    <row r="28" spans="1:34" ht="21.75">
      <c r="A28" s="103"/>
      <c r="B28" s="103"/>
      <c r="C28" s="104"/>
      <c r="D28" s="103"/>
      <c r="E28" s="103"/>
      <c r="F28" s="105"/>
      <c r="G28" s="105"/>
      <c r="H28" s="105"/>
      <c r="I28" s="105"/>
      <c r="J28" s="103"/>
      <c r="K28" s="103"/>
      <c r="L28" s="106"/>
      <c r="M28" s="103"/>
      <c r="N28" s="103"/>
      <c r="O28" s="103"/>
      <c r="P28" s="103"/>
      <c r="Q28" s="103"/>
      <c r="R28" s="104"/>
      <c r="S28" s="103"/>
      <c r="T28" s="106"/>
      <c r="U28" s="106"/>
      <c r="V28" s="107"/>
      <c r="W28" s="103"/>
      <c r="X28" s="103"/>
      <c r="Y28" s="103"/>
      <c r="Z28" s="103"/>
      <c r="AA28" s="340" t="s">
        <v>201</v>
      </c>
      <c r="AB28" s="340"/>
      <c r="AC28" s="340"/>
      <c r="AD28" s="340"/>
      <c r="AE28" s="340"/>
      <c r="AF28" s="340"/>
    </row>
  </sheetData>
  <mergeCells count="18">
    <mergeCell ref="AA28:AF28"/>
    <mergeCell ref="B6:E6"/>
    <mergeCell ref="F6:I6"/>
    <mergeCell ref="J6:N6"/>
    <mergeCell ref="O6:S6"/>
    <mergeCell ref="T6:X6"/>
    <mergeCell ref="Y6:AA6"/>
    <mergeCell ref="A1:AF1"/>
    <mergeCell ref="A2:AF2"/>
    <mergeCell ref="A3:AF3"/>
    <mergeCell ref="A5:A8"/>
    <mergeCell ref="B5:I5"/>
    <mergeCell ref="J5:N5"/>
    <mergeCell ref="O5:S5"/>
    <mergeCell ref="T5:X5"/>
    <mergeCell ref="Y5:AA5"/>
    <mergeCell ref="AB5:AF5"/>
    <mergeCell ref="AB6:AF6"/>
  </mergeCells>
  <pageMargins left="0.15748031496062992" right="0.15748031496062992" top="0.39370078740157483" bottom="0.74803149606299213" header="0.23622047244094491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7"/>
  <sheetViews>
    <sheetView zoomScale="80" zoomScaleNormal="80" workbookViewId="0">
      <pane xSplit="2" topLeftCell="C1" activePane="topRight" state="frozen"/>
      <selection activeCell="B1" sqref="B1"/>
      <selection pane="topRight" activeCell="M14" sqref="M14"/>
    </sheetView>
  </sheetViews>
  <sheetFormatPr defaultRowHeight="14.25"/>
  <cols>
    <col min="1" max="1" width="2.875" customWidth="1"/>
    <col min="2" max="2" width="8.375" bestFit="1" customWidth="1"/>
    <col min="3" max="4" width="13.875" bestFit="1" customWidth="1"/>
    <col min="5" max="5" width="11.25" hidden="1" customWidth="1"/>
    <col min="6" max="6" width="5.625" bestFit="1" customWidth="1"/>
    <col min="7" max="8" width="12.875" bestFit="1" customWidth="1"/>
    <col min="9" max="9" width="11.125" hidden="1" customWidth="1"/>
    <col min="10" max="10" width="5.75" customWidth="1"/>
    <col min="11" max="11" width="13.875" bestFit="1" customWidth="1"/>
    <col min="12" max="12" width="11.375" bestFit="1" customWidth="1"/>
    <col min="13" max="13" width="14" bestFit="1" customWidth="1"/>
    <col min="14" max="14" width="12" hidden="1" customWidth="1"/>
    <col min="15" max="15" width="0.125" customWidth="1"/>
    <col min="16" max="16" width="13.875" bestFit="1" customWidth="1"/>
    <col min="17" max="17" width="11.25" customWidth="1"/>
    <col min="18" max="18" width="14.125" bestFit="1" customWidth="1"/>
    <col min="19" max="19" width="12.125" hidden="1" customWidth="1"/>
    <col min="20" max="20" width="7.25" customWidth="1"/>
    <col min="21" max="21" width="14" bestFit="1" customWidth="1"/>
    <col min="22" max="22" width="12.125" customWidth="1"/>
    <col min="23" max="23" width="13.875" bestFit="1" customWidth="1"/>
    <col min="24" max="24" width="12.125" hidden="1" customWidth="1"/>
    <col min="25" max="25" width="5.625" customWidth="1"/>
    <col min="26" max="28" width="14.25" customWidth="1"/>
    <col min="29" max="29" width="12.125" hidden="1" customWidth="1"/>
    <col min="30" max="30" width="5.75" customWidth="1"/>
    <col min="31" max="31" width="15.125" bestFit="1" customWidth="1"/>
  </cols>
  <sheetData>
    <row r="1" spans="1:31" ht="30.75">
      <c r="A1" s="333" t="s">
        <v>145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177"/>
    </row>
    <row r="2" spans="1:31" ht="30.75">
      <c r="A2" s="345" t="s">
        <v>48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</row>
    <row r="3" spans="1:31" ht="30.75">
      <c r="A3" s="333" t="s">
        <v>195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3"/>
      <c r="AD3" s="333"/>
      <c r="AE3" s="177"/>
    </row>
    <row r="4" spans="1:31" ht="30.75">
      <c r="A4" s="265"/>
      <c r="B4" s="265"/>
      <c r="C4" s="265"/>
      <c r="D4" s="265"/>
      <c r="E4" s="265"/>
      <c r="F4" s="265"/>
      <c r="G4" s="108"/>
      <c r="H4" s="108"/>
      <c r="I4" s="108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</row>
    <row r="5" spans="1:31" ht="21.75">
      <c r="A5" s="346" t="s">
        <v>49</v>
      </c>
      <c r="B5" s="344" t="s">
        <v>19</v>
      </c>
      <c r="C5" s="344" t="s">
        <v>20</v>
      </c>
      <c r="D5" s="344"/>
      <c r="E5" s="344"/>
      <c r="F5" s="344"/>
      <c r="G5" s="344"/>
      <c r="H5" s="344"/>
      <c r="I5" s="344"/>
      <c r="J5" s="344"/>
      <c r="K5" s="344" t="s">
        <v>21</v>
      </c>
      <c r="L5" s="344"/>
      <c r="M5" s="344"/>
      <c r="N5" s="344"/>
      <c r="O5" s="344"/>
      <c r="P5" s="344" t="s">
        <v>22</v>
      </c>
      <c r="Q5" s="344"/>
      <c r="R5" s="344"/>
      <c r="S5" s="344"/>
      <c r="T5" s="344"/>
      <c r="U5" s="344" t="s">
        <v>22</v>
      </c>
      <c r="V5" s="344"/>
      <c r="W5" s="344"/>
      <c r="X5" s="344"/>
      <c r="Y5" s="344"/>
      <c r="Z5" s="344" t="s">
        <v>23</v>
      </c>
      <c r="AA5" s="344"/>
      <c r="AB5" s="344"/>
      <c r="AC5" s="344"/>
      <c r="AD5" s="344"/>
    </row>
    <row r="6" spans="1:31" ht="21.75">
      <c r="A6" s="346"/>
      <c r="B6" s="344"/>
      <c r="C6" s="344" t="s">
        <v>8</v>
      </c>
      <c r="D6" s="344"/>
      <c r="E6" s="344"/>
      <c r="F6" s="344"/>
      <c r="G6" s="347" t="s">
        <v>9</v>
      </c>
      <c r="H6" s="347"/>
      <c r="I6" s="347"/>
      <c r="J6" s="348"/>
      <c r="K6" s="347" t="s">
        <v>9</v>
      </c>
      <c r="L6" s="347"/>
      <c r="M6" s="347"/>
      <c r="N6" s="347"/>
      <c r="O6" s="348"/>
      <c r="P6" s="349" t="s">
        <v>10</v>
      </c>
      <c r="Q6" s="347"/>
      <c r="R6" s="347"/>
      <c r="S6" s="347"/>
      <c r="T6" s="348"/>
      <c r="U6" s="347" t="s">
        <v>12</v>
      </c>
      <c r="V6" s="347"/>
      <c r="W6" s="347"/>
      <c r="X6" s="347"/>
      <c r="Y6" s="348"/>
      <c r="Z6" s="349" t="s">
        <v>24</v>
      </c>
      <c r="AA6" s="347"/>
      <c r="AB6" s="347"/>
      <c r="AC6" s="347"/>
      <c r="AD6" s="348"/>
    </row>
    <row r="7" spans="1:31" ht="21.75">
      <c r="A7" s="346"/>
      <c r="B7" s="344"/>
      <c r="C7" s="109" t="s">
        <v>25</v>
      </c>
      <c r="D7" s="109" t="s">
        <v>26</v>
      </c>
      <c r="E7" s="109" t="s">
        <v>27</v>
      </c>
      <c r="F7" s="109" t="s">
        <v>28</v>
      </c>
      <c r="G7" s="110" t="s">
        <v>25</v>
      </c>
      <c r="H7" s="110" t="s">
        <v>26</v>
      </c>
      <c r="I7" s="110" t="s">
        <v>27</v>
      </c>
      <c r="J7" s="109" t="s">
        <v>28</v>
      </c>
      <c r="K7" s="178" t="s">
        <v>25</v>
      </c>
      <c r="L7" s="111" t="s">
        <v>147</v>
      </c>
      <c r="M7" s="112" t="s">
        <v>26</v>
      </c>
      <c r="N7" s="112" t="s">
        <v>27</v>
      </c>
      <c r="O7" s="109" t="s">
        <v>28</v>
      </c>
      <c r="P7" s="109" t="s">
        <v>25</v>
      </c>
      <c r="Q7" s="111" t="s">
        <v>147</v>
      </c>
      <c r="R7" s="109" t="s">
        <v>26</v>
      </c>
      <c r="S7" s="112" t="s">
        <v>27</v>
      </c>
      <c r="T7" s="109" t="s">
        <v>28</v>
      </c>
      <c r="U7" s="109" t="s">
        <v>25</v>
      </c>
      <c r="V7" s="111" t="s">
        <v>147</v>
      </c>
      <c r="W7" s="112" t="s">
        <v>26</v>
      </c>
      <c r="X7" s="112" t="s">
        <v>27</v>
      </c>
      <c r="Y7" s="109" t="s">
        <v>28</v>
      </c>
      <c r="Z7" s="109" t="s">
        <v>25</v>
      </c>
      <c r="AA7" s="111" t="s">
        <v>147</v>
      </c>
      <c r="AB7" s="112" t="s">
        <v>26</v>
      </c>
      <c r="AC7" s="112" t="s">
        <v>27</v>
      </c>
      <c r="AD7" s="109" t="s">
        <v>28</v>
      </c>
    </row>
    <row r="8" spans="1:31" ht="21.75">
      <c r="A8" s="346"/>
      <c r="B8" s="344"/>
      <c r="C8" s="113" t="s">
        <v>29</v>
      </c>
      <c r="D8" s="113" t="s">
        <v>29</v>
      </c>
      <c r="E8" s="113" t="s">
        <v>29</v>
      </c>
      <c r="F8" s="113" t="s">
        <v>146</v>
      </c>
      <c r="G8" s="114" t="s">
        <v>29</v>
      </c>
      <c r="H8" s="114" t="s">
        <v>29</v>
      </c>
      <c r="I8" s="114" t="s">
        <v>29</v>
      </c>
      <c r="J8" s="113" t="s">
        <v>146</v>
      </c>
      <c r="K8" s="179" t="s">
        <v>29</v>
      </c>
      <c r="L8" s="115" t="s">
        <v>29</v>
      </c>
      <c r="M8" s="116" t="s">
        <v>29</v>
      </c>
      <c r="N8" s="116" t="s">
        <v>29</v>
      </c>
      <c r="O8" s="113" t="s">
        <v>146</v>
      </c>
      <c r="P8" s="113" t="s">
        <v>29</v>
      </c>
      <c r="Q8" s="115" t="s">
        <v>29</v>
      </c>
      <c r="R8" s="113" t="s">
        <v>29</v>
      </c>
      <c r="S8" s="116" t="s">
        <v>29</v>
      </c>
      <c r="T8" s="113" t="s">
        <v>146</v>
      </c>
      <c r="U8" s="113" t="s">
        <v>29</v>
      </c>
      <c r="V8" s="115" t="s">
        <v>29</v>
      </c>
      <c r="W8" s="116" t="s">
        <v>29</v>
      </c>
      <c r="X8" s="116" t="s">
        <v>29</v>
      </c>
      <c r="Y8" s="113" t="s">
        <v>146</v>
      </c>
      <c r="Z8" s="113" t="s">
        <v>29</v>
      </c>
      <c r="AA8" s="115" t="s">
        <v>29</v>
      </c>
      <c r="AB8" s="116" t="s">
        <v>29</v>
      </c>
      <c r="AC8" s="116" t="s">
        <v>29</v>
      </c>
      <c r="AD8" s="113" t="s">
        <v>146</v>
      </c>
    </row>
    <row r="9" spans="1:31" ht="21.75">
      <c r="A9" s="118"/>
      <c r="B9" s="119" t="s">
        <v>45</v>
      </c>
      <c r="C9" s="120">
        <f>SUM(C10:C25)</f>
        <v>28768473</v>
      </c>
      <c r="D9" s="120">
        <f>SUM(D10:D25)</f>
        <v>23797810.539999999</v>
      </c>
      <c r="E9" s="120">
        <f>SUM(E10:E25)</f>
        <v>4970662.46</v>
      </c>
      <c r="F9" s="121">
        <f>D9/C9*100</f>
        <v>82.72184116272004</v>
      </c>
      <c r="G9" s="120">
        <f>SUM(G10:G25)</f>
        <v>2646422</v>
      </c>
      <c r="H9" s="120">
        <f>SUM(H10:H25)</f>
        <v>2411137.2999999998</v>
      </c>
      <c r="I9" s="120">
        <f>SUM(I10:I25)</f>
        <v>235284.7</v>
      </c>
      <c r="J9" s="121">
        <f>H9/G9*100</f>
        <v>91.109327990773949</v>
      </c>
      <c r="K9" s="120">
        <f>SUM(K10:K25)</f>
        <v>14952525</v>
      </c>
      <c r="L9" s="120">
        <f>SUM(L10:L25)</f>
        <v>330721.15000000002</v>
      </c>
      <c r="M9" s="120">
        <f>SUM(M10:M25)</f>
        <v>13116874.960000001</v>
      </c>
      <c r="N9" s="120">
        <f>SUM(N10:N25)</f>
        <v>1504928.8899999997</v>
      </c>
      <c r="O9" s="121">
        <f>M9/K9*100</f>
        <v>87.723477874138325</v>
      </c>
      <c r="P9" s="120">
        <f>SUM(P10:P25)</f>
        <v>40916350</v>
      </c>
      <c r="Q9" s="120">
        <f>SUM(Q10:Q25)</f>
        <v>960000</v>
      </c>
      <c r="R9" s="120">
        <f>SUM(R10:R25)</f>
        <v>38938410.899999999</v>
      </c>
      <c r="S9" s="120">
        <f>SUM(S10:S25)</f>
        <v>1017939.0999999996</v>
      </c>
      <c r="T9" s="121">
        <f>R9/P9*100</f>
        <v>95.165895540535743</v>
      </c>
      <c r="U9" s="120">
        <f>SUM(U10:U25)</f>
        <v>59187700</v>
      </c>
      <c r="V9" s="120">
        <f t="shared" ref="V9:W9" si="0">SUM(V10:V25)</f>
        <v>2602596.9900000002</v>
      </c>
      <c r="W9" s="120">
        <f t="shared" si="0"/>
        <v>51173201.920000002</v>
      </c>
      <c r="X9" s="120">
        <f>SUM(X10:X25)</f>
        <v>5411901.0899999999</v>
      </c>
      <c r="Y9" s="121">
        <f>W9/U9*100</f>
        <v>86.459183107301016</v>
      </c>
      <c r="Z9" s="120">
        <f>SUM(Z10:Z25)</f>
        <v>146471470</v>
      </c>
      <c r="AA9" s="120">
        <f>SUM(AA10:AA25)</f>
        <v>3893318.1399999997</v>
      </c>
      <c r="AB9" s="120">
        <f>SUM(AB10:AB25)</f>
        <v>129437435.61999999</v>
      </c>
      <c r="AC9" s="120">
        <f>SUM(AC10:AC25)</f>
        <v>13140716.239999998</v>
      </c>
      <c r="AD9" s="121">
        <f t="shared" ref="AD9:AD25" si="1">AB9/Z9*100</f>
        <v>88.370407984572012</v>
      </c>
      <c r="AE9" s="175"/>
    </row>
    <row r="10" spans="1:31" s="62" customFormat="1" ht="21.75">
      <c r="A10" s="263">
        <v>1</v>
      </c>
      <c r="B10" s="263" t="s">
        <v>50</v>
      </c>
      <c r="C10" s="122">
        <v>1776360</v>
      </c>
      <c r="D10" s="122">
        <v>1480300</v>
      </c>
      <c r="E10" s="123">
        <f>SUM(C10-D10)</f>
        <v>296060</v>
      </c>
      <c r="F10" s="124">
        <f t="shared" ref="F10:F25" si="2">D10/C10*100</f>
        <v>83.333333333333343</v>
      </c>
      <c r="G10" s="125">
        <v>106338</v>
      </c>
      <c r="H10" s="125">
        <v>98463</v>
      </c>
      <c r="I10" s="123">
        <f>SUM(G10-H10)</f>
        <v>7875</v>
      </c>
      <c r="J10" s="124">
        <f t="shared" ref="J10:J25" si="3">H10/G10*100</f>
        <v>92.594368899170561</v>
      </c>
      <c r="K10" s="122">
        <v>839903</v>
      </c>
      <c r="L10" s="122">
        <v>50500</v>
      </c>
      <c r="M10" s="122">
        <v>594060.59</v>
      </c>
      <c r="N10" s="123">
        <f>K10-L10-M10</f>
        <v>195342.41000000003</v>
      </c>
      <c r="O10" s="124">
        <f t="shared" ref="O10:O25" si="4">M10/K10*100</f>
        <v>70.729666401953551</v>
      </c>
      <c r="P10" s="122">
        <v>2701000</v>
      </c>
      <c r="Q10" s="122">
        <v>0</v>
      </c>
      <c r="R10" s="122">
        <v>2597000</v>
      </c>
      <c r="S10" s="123">
        <f t="shared" ref="S10:S25" si="5">P10-Q10-R10</f>
        <v>104000</v>
      </c>
      <c r="T10" s="124">
        <f t="shared" ref="T10:T25" si="6">R10/P10*100</f>
        <v>96.14957423176601</v>
      </c>
      <c r="U10" s="122">
        <v>3873403</v>
      </c>
      <c r="V10" s="122">
        <v>0</v>
      </c>
      <c r="W10" s="122">
        <v>3663991.51</v>
      </c>
      <c r="X10" s="123">
        <f>U10-V10-W10</f>
        <v>209411.49000000022</v>
      </c>
      <c r="Y10" s="124">
        <f t="shared" ref="Y10:Y25" si="7">W10/U10*100</f>
        <v>94.593604383535606</v>
      </c>
      <c r="Z10" s="126">
        <f t="shared" ref="Z10:Z22" si="8">SUM(C10,K10,P10,U10,G10)</f>
        <v>9297004</v>
      </c>
      <c r="AA10" s="126">
        <f>SUM(L10,Q10,V10)</f>
        <v>50500</v>
      </c>
      <c r="AB10" s="126">
        <f t="shared" ref="AB10:AB25" si="9">SUM(D10,M10,R10,W10,H10)</f>
        <v>8433815.0999999996</v>
      </c>
      <c r="AC10" s="123">
        <f t="shared" ref="AC10:AC25" si="10">Z10-AA10-AB10</f>
        <v>812688.90000000037</v>
      </c>
      <c r="AD10" s="124">
        <f t="shared" si="1"/>
        <v>90.715407888390715</v>
      </c>
      <c r="AE10" s="174"/>
    </row>
    <row r="11" spans="1:31" s="62" customFormat="1" ht="21.75">
      <c r="A11" s="263">
        <v>2</v>
      </c>
      <c r="B11" s="263" t="s">
        <v>51</v>
      </c>
      <c r="C11" s="122">
        <v>1670880</v>
      </c>
      <c r="D11" s="122">
        <v>1312954.67</v>
      </c>
      <c r="E11" s="123">
        <f t="shared" ref="E11:E25" si="11">SUM(C11-D11)</f>
        <v>357925.33000000007</v>
      </c>
      <c r="F11" s="124">
        <f t="shared" si="2"/>
        <v>78.578633414727562</v>
      </c>
      <c r="G11" s="125">
        <v>39981</v>
      </c>
      <c r="H11" s="125">
        <v>31731</v>
      </c>
      <c r="I11" s="123">
        <f t="shared" ref="I11:I17" si="12">SUM(G11-H11)</f>
        <v>8250</v>
      </c>
      <c r="J11" s="124">
        <f t="shared" si="3"/>
        <v>79.365198469272897</v>
      </c>
      <c r="K11" s="122">
        <v>877653</v>
      </c>
      <c r="L11" s="122">
        <v>36000</v>
      </c>
      <c r="M11" s="122">
        <v>732910.04</v>
      </c>
      <c r="N11" s="123">
        <f t="shared" ref="N11:N25" si="13">K11-L11-M11</f>
        <v>108742.95999999996</v>
      </c>
      <c r="O11" s="124">
        <f t="shared" si="4"/>
        <v>83.507951320168686</v>
      </c>
      <c r="P11" s="122">
        <v>3391000</v>
      </c>
      <c r="Q11" s="122">
        <v>0</v>
      </c>
      <c r="R11" s="122">
        <v>3278600</v>
      </c>
      <c r="S11" s="123">
        <f t="shared" si="5"/>
        <v>112400</v>
      </c>
      <c r="T11" s="124">
        <f t="shared" si="6"/>
        <v>96.685343556473015</v>
      </c>
      <c r="U11" s="122">
        <v>3873403</v>
      </c>
      <c r="V11" s="122">
        <v>164680</v>
      </c>
      <c r="W11" s="122">
        <v>3444123.37</v>
      </c>
      <c r="X11" s="123">
        <f t="shared" ref="X11:X25" si="14">U11-V11-W11</f>
        <v>264599.62999999989</v>
      </c>
      <c r="Y11" s="124">
        <f t="shared" si="7"/>
        <v>88.917248476339807</v>
      </c>
      <c r="Z11" s="126">
        <f t="shared" si="8"/>
        <v>9852917</v>
      </c>
      <c r="AA11" s="126">
        <f t="shared" ref="AA11:AA25" si="15">SUM(L11,Q11,V11)</f>
        <v>200680</v>
      </c>
      <c r="AB11" s="126">
        <f t="shared" si="9"/>
        <v>8800319.0800000001</v>
      </c>
      <c r="AC11" s="123">
        <f t="shared" si="10"/>
        <v>851917.91999999993</v>
      </c>
      <c r="AD11" s="124">
        <f t="shared" si="1"/>
        <v>89.316890419355005</v>
      </c>
      <c r="AE11" s="174"/>
    </row>
    <row r="12" spans="1:31" s="62" customFormat="1" ht="21.75">
      <c r="A12" s="263">
        <v>3</v>
      </c>
      <c r="B12" s="263" t="s">
        <v>52</v>
      </c>
      <c r="C12" s="122">
        <v>1629240</v>
      </c>
      <c r="D12" s="122">
        <v>1357700</v>
      </c>
      <c r="E12" s="123">
        <f t="shared" si="11"/>
        <v>271540</v>
      </c>
      <c r="F12" s="124">
        <f t="shared" si="2"/>
        <v>83.333333333333343</v>
      </c>
      <c r="G12" s="125">
        <v>159040</v>
      </c>
      <c r="H12" s="125">
        <v>140380</v>
      </c>
      <c r="I12" s="123">
        <f t="shared" si="12"/>
        <v>18660</v>
      </c>
      <c r="J12" s="124">
        <f t="shared" si="3"/>
        <v>88.267102615694156</v>
      </c>
      <c r="K12" s="122">
        <v>883502</v>
      </c>
      <c r="L12" s="122">
        <v>0</v>
      </c>
      <c r="M12" s="122">
        <v>730979.52</v>
      </c>
      <c r="N12" s="123">
        <f t="shared" si="13"/>
        <v>152522.47999999998</v>
      </c>
      <c r="O12" s="124">
        <f t="shared" si="4"/>
        <v>82.736600483077567</v>
      </c>
      <c r="P12" s="122">
        <v>2091000</v>
      </c>
      <c r="Q12" s="122">
        <v>0</v>
      </c>
      <c r="R12" s="122">
        <v>2066600</v>
      </c>
      <c r="S12" s="123">
        <f t="shared" si="5"/>
        <v>24400</v>
      </c>
      <c r="T12" s="124">
        <f t="shared" si="6"/>
        <v>98.83309421329507</v>
      </c>
      <c r="U12" s="122">
        <v>3694125</v>
      </c>
      <c r="V12" s="122">
        <v>28484.39</v>
      </c>
      <c r="W12" s="122">
        <v>3257983.21</v>
      </c>
      <c r="X12" s="123">
        <f t="shared" si="14"/>
        <v>407657.39999999991</v>
      </c>
      <c r="Y12" s="124">
        <f t="shared" si="7"/>
        <v>88.193637464893584</v>
      </c>
      <c r="Z12" s="126">
        <f t="shared" si="8"/>
        <v>8456907</v>
      </c>
      <c r="AA12" s="126">
        <f t="shared" si="15"/>
        <v>28484.39</v>
      </c>
      <c r="AB12" s="126">
        <f t="shared" si="9"/>
        <v>7553642.7300000004</v>
      </c>
      <c r="AC12" s="123">
        <f t="shared" si="10"/>
        <v>874779.87999999896</v>
      </c>
      <c r="AD12" s="124">
        <f t="shared" si="1"/>
        <v>89.319212449658011</v>
      </c>
      <c r="AE12" s="174"/>
    </row>
    <row r="13" spans="1:31" s="62" customFormat="1" ht="21.75">
      <c r="A13" s="263">
        <v>4</v>
      </c>
      <c r="B13" s="263" t="s">
        <v>53</v>
      </c>
      <c r="C13" s="122">
        <v>1752600</v>
      </c>
      <c r="D13" s="122">
        <v>1460500</v>
      </c>
      <c r="E13" s="123">
        <f t="shared" si="11"/>
        <v>292100</v>
      </c>
      <c r="F13" s="124">
        <f t="shared" si="2"/>
        <v>83.333333333333343</v>
      </c>
      <c r="G13" s="125">
        <v>39265</v>
      </c>
      <c r="H13" s="125">
        <v>32515</v>
      </c>
      <c r="I13" s="123">
        <f t="shared" si="12"/>
        <v>6750</v>
      </c>
      <c r="J13" s="124">
        <f t="shared" si="3"/>
        <v>82.809117534700121</v>
      </c>
      <c r="K13" s="122">
        <v>967653</v>
      </c>
      <c r="L13" s="122">
        <v>29853</v>
      </c>
      <c r="M13" s="122">
        <v>859250.19</v>
      </c>
      <c r="N13" s="123">
        <f t="shared" si="13"/>
        <v>78549.810000000056</v>
      </c>
      <c r="O13" s="124">
        <f t="shared" si="4"/>
        <v>88.797346776168723</v>
      </c>
      <c r="P13" s="122">
        <v>2701700</v>
      </c>
      <c r="Q13" s="122">
        <v>0</v>
      </c>
      <c r="R13" s="122">
        <v>2701700</v>
      </c>
      <c r="S13" s="123">
        <f t="shared" si="5"/>
        <v>0</v>
      </c>
      <c r="T13" s="124">
        <f t="shared" si="6"/>
        <v>100</v>
      </c>
      <c r="U13" s="122">
        <v>3314800</v>
      </c>
      <c r="V13" s="122">
        <v>159171</v>
      </c>
      <c r="W13" s="122">
        <v>2875212.75</v>
      </c>
      <c r="X13" s="123">
        <f t="shared" si="14"/>
        <v>280416.25</v>
      </c>
      <c r="Y13" s="124">
        <f t="shared" si="7"/>
        <v>86.738649390611798</v>
      </c>
      <c r="Z13" s="126">
        <f t="shared" si="8"/>
        <v>8776018</v>
      </c>
      <c r="AA13" s="126">
        <f t="shared" si="15"/>
        <v>189024</v>
      </c>
      <c r="AB13" s="126">
        <f t="shared" si="9"/>
        <v>7929177.9399999995</v>
      </c>
      <c r="AC13" s="123">
        <f t="shared" si="10"/>
        <v>657816.06000000052</v>
      </c>
      <c r="AD13" s="124">
        <f t="shared" si="1"/>
        <v>90.350520475231463</v>
      </c>
      <c r="AE13" s="174"/>
    </row>
    <row r="14" spans="1:31" s="62" customFormat="1" ht="21.75">
      <c r="A14" s="263">
        <v>5</v>
      </c>
      <c r="B14" s="263" t="s">
        <v>54</v>
      </c>
      <c r="C14" s="122">
        <v>1542540</v>
      </c>
      <c r="D14" s="122">
        <v>1288990</v>
      </c>
      <c r="E14" s="123">
        <f t="shared" si="11"/>
        <v>253550</v>
      </c>
      <c r="F14" s="124">
        <f t="shared" si="2"/>
        <v>83.562824951054765</v>
      </c>
      <c r="G14" s="125">
        <v>265458</v>
      </c>
      <c r="H14" s="125">
        <v>253082.3</v>
      </c>
      <c r="I14" s="123">
        <f t="shared" si="12"/>
        <v>12375.700000000012</v>
      </c>
      <c r="J14" s="124">
        <f t="shared" si="3"/>
        <v>95.33798190297523</v>
      </c>
      <c r="K14" s="122">
        <v>1465986</v>
      </c>
      <c r="L14" s="122">
        <v>0</v>
      </c>
      <c r="M14" s="122">
        <v>1451247.27</v>
      </c>
      <c r="N14" s="123">
        <f t="shared" si="13"/>
        <v>14738.729999999981</v>
      </c>
      <c r="O14" s="124">
        <f t="shared" si="4"/>
        <v>98.994620003192395</v>
      </c>
      <c r="P14" s="122">
        <v>1091000</v>
      </c>
      <c r="Q14" s="122">
        <v>0</v>
      </c>
      <c r="R14" s="122">
        <v>1070400</v>
      </c>
      <c r="S14" s="123">
        <f t="shared" si="5"/>
        <v>20600</v>
      </c>
      <c r="T14" s="124">
        <f t="shared" si="6"/>
        <v>98.111824014665444</v>
      </c>
      <c r="U14" s="122">
        <v>3418060</v>
      </c>
      <c r="V14" s="122">
        <v>12000</v>
      </c>
      <c r="W14" s="122">
        <v>3054176.06</v>
      </c>
      <c r="X14" s="123">
        <f t="shared" si="14"/>
        <v>351883.93999999994</v>
      </c>
      <c r="Y14" s="124">
        <f t="shared" si="7"/>
        <v>89.354079799652425</v>
      </c>
      <c r="Z14" s="126">
        <f t="shared" si="8"/>
        <v>7783044</v>
      </c>
      <c r="AA14" s="126">
        <f t="shared" si="15"/>
        <v>12000</v>
      </c>
      <c r="AB14" s="126">
        <f t="shared" si="9"/>
        <v>7117895.6299999999</v>
      </c>
      <c r="AC14" s="123">
        <f t="shared" si="10"/>
        <v>653148.37000000011</v>
      </c>
      <c r="AD14" s="124">
        <f t="shared" si="1"/>
        <v>91.453878842262753</v>
      </c>
      <c r="AE14" s="174"/>
    </row>
    <row r="15" spans="1:31" s="62" customFormat="1" ht="21.75">
      <c r="A15" s="330">
        <v>6</v>
      </c>
      <c r="B15" s="330" t="s">
        <v>55</v>
      </c>
      <c r="C15" s="122">
        <v>1929840</v>
      </c>
      <c r="D15" s="122">
        <v>1608200</v>
      </c>
      <c r="E15" s="123">
        <f t="shared" si="11"/>
        <v>321640</v>
      </c>
      <c r="F15" s="124">
        <f t="shared" si="2"/>
        <v>83.333333333333343</v>
      </c>
      <c r="G15" s="125">
        <v>216470</v>
      </c>
      <c r="H15" s="125">
        <v>205995</v>
      </c>
      <c r="I15" s="123">
        <f t="shared" si="12"/>
        <v>10475</v>
      </c>
      <c r="J15" s="124">
        <f t="shared" si="3"/>
        <v>95.160992285305127</v>
      </c>
      <c r="K15" s="122">
        <v>1070986</v>
      </c>
      <c r="L15" s="122">
        <v>25410</v>
      </c>
      <c r="M15" s="122">
        <v>918007.6</v>
      </c>
      <c r="N15" s="123">
        <f t="shared" si="13"/>
        <v>127568.40000000002</v>
      </c>
      <c r="O15" s="124">
        <f t="shared" si="4"/>
        <v>85.716115803567931</v>
      </c>
      <c r="P15" s="122">
        <v>1504350</v>
      </c>
      <c r="Q15" s="122">
        <v>0</v>
      </c>
      <c r="R15" s="122">
        <v>1504350</v>
      </c>
      <c r="S15" s="123">
        <f t="shared" si="5"/>
        <v>0</v>
      </c>
      <c r="T15" s="124">
        <f t="shared" si="6"/>
        <v>100</v>
      </c>
      <c r="U15" s="122">
        <v>4491802</v>
      </c>
      <c r="V15" s="122">
        <v>44586.9</v>
      </c>
      <c r="W15" s="122">
        <v>4036041.27</v>
      </c>
      <c r="X15" s="123">
        <f t="shared" si="14"/>
        <v>411173.82999999961</v>
      </c>
      <c r="Y15" s="124">
        <f t="shared" si="7"/>
        <v>89.853499107930404</v>
      </c>
      <c r="Z15" s="126">
        <f t="shared" si="8"/>
        <v>9213448</v>
      </c>
      <c r="AA15" s="126">
        <f t="shared" si="15"/>
        <v>69996.899999999994</v>
      </c>
      <c r="AB15" s="126">
        <f t="shared" si="9"/>
        <v>8272593.8700000001</v>
      </c>
      <c r="AC15" s="123">
        <f t="shared" si="10"/>
        <v>870857.22999999952</v>
      </c>
      <c r="AD15" s="124">
        <f t="shared" si="1"/>
        <v>89.788251586159703</v>
      </c>
      <c r="AE15" s="174"/>
    </row>
    <row r="16" spans="1:31" s="62" customFormat="1" ht="21.75">
      <c r="A16" s="263">
        <v>7</v>
      </c>
      <c r="B16" s="263" t="s">
        <v>56</v>
      </c>
      <c r="C16" s="122">
        <v>2119293</v>
      </c>
      <c r="D16" s="122">
        <v>1751312.88</v>
      </c>
      <c r="E16" s="123">
        <f t="shared" si="11"/>
        <v>367980.12000000011</v>
      </c>
      <c r="F16" s="124">
        <f t="shared" si="2"/>
        <v>82.636656658612083</v>
      </c>
      <c r="G16" s="125">
        <v>51594</v>
      </c>
      <c r="H16" s="125">
        <v>42662</v>
      </c>
      <c r="I16" s="123">
        <f t="shared" si="12"/>
        <v>8932</v>
      </c>
      <c r="J16" s="124">
        <f t="shared" si="3"/>
        <v>82.687909446834908</v>
      </c>
      <c r="K16" s="122">
        <v>887187</v>
      </c>
      <c r="L16" s="122">
        <v>6000</v>
      </c>
      <c r="M16" s="122">
        <v>810475.06</v>
      </c>
      <c r="N16" s="123">
        <f t="shared" si="13"/>
        <v>70711.939999999944</v>
      </c>
      <c r="O16" s="124">
        <f t="shared" si="4"/>
        <v>91.353351660923792</v>
      </c>
      <c r="P16" s="122">
        <v>868600</v>
      </c>
      <c r="Q16" s="122">
        <v>0</v>
      </c>
      <c r="R16" s="122">
        <v>868600</v>
      </c>
      <c r="S16" s="123">
        <f t="shared" si="5"/>
        <v>0</v>
      </c>
      <c r="T16" s="124">
        <f t="shared" si="6"/>
        <v>100</v>
      </c>
      <c r="U16" s="122">
        <v>3470125</v>
      </c>
      <c r="V16" s="122">
        <v>168842.6</v>
      </c>
      <c r="W16" s="122">
        <v>2484226.52</v>
      </c>
      <c r="X16" s="123">
        <f t="shared" si="14"/>
        <v>817055.87999999989</v>
      </c>
      <c r="Y16" s="124">
        <f t="shared" si="7"/>
        <v>71.58896350996001</v>
      </c>
      <c r="Z16" s="126">
        <f t="shared" si="8"/>
        <v>7396799</v>
      </c>
      <c r="AA16" s="126">
        <f t="shared" si="15"/>
        <v>174842.6</v>
      </c>
      <c r="AB16" s="126">
        <f t="shared" si="9"/>
        <v>5957276.46</v>
      </c>
      <c r="AC16" s="123">
        <f t="shared" si="10"/>
        <v>1264679.9400000004</v>
      </c>
      <c r="AD16" s="124">
        <f t="shared" si="1"/>
        <v>80.5385743211354</v>
      </c>
      <c r="AE16" s="174"/>
    </row>
    <row r="17" spans="1:31" s="62" customFormat="1" ht="21.75">
      <c r="A17" s="263">
        <v>8</v>
      </c>
      <c r="B17" s="263" t="s">
        <v>57</v>
      </c>
      <c r="C17" s="122">
        <v>1781520</v>
      </c>
      <c r="D17" s="122">
        <v>1437102.99</v>
      </c>
      <c r="E17" s="123">
        <f t="shared" si="11"/>
        <v>344417.01</v>
      </c>
      <c r="F17" s="124">
        <f t="shared" si="2"/>
        <v>80.667238650141442</v>
      </c>
      <c r="G17" s="125">
        <v>46397</v>
      </c>
      <c r="H17" s="125">
        <v>37603</v>
      </c>
      <c r="I17" s="123">
        <f t="shared" si="12"/>
        <v>8794</v>
      </c>
      <c r="J17" s="124">
        <f t="shared" si="3"/>
        <v>81.046188331142105</v>
      </c>
      <c r="K17" s="122">
        <v>894187</v>
      </c>
      <c r="L17" s="122">
        <v>42000</v>
      </c>
      <c r="M17" s="122">
        <v>789367.55</v>
      </c>
      <c r="N17" s="123">
        <f t="shared" si="13"/>
        <v>62819.449999999953</v>
      </c>
      <c r="O17" s="124">
        <f t="shared" si="4"/>
        <v>88.277681290378865</v>
      </c>
      <c r="P17" s="122">
        <v>1218000</v>
      </c>
      <c r="Q17" s="122">
        <v>0</v>
      </c>
      <c r="R17" s="122">
        <v>1218000</v>
      </c>
      <c r="S17" s="123">
        <f t="shared" si="5"/>
        <v>0</v>
      </c>
      <c r="T17" s="124">
        <f t="shared" si="6"/>
        <v>100</v>
      </c>
      <c r="U17" s="122">
        <v>3500005</v>
      </c>
      <c r="V17" s="122">
        <v>194959</v>
      </c>
      <c r="W17" s="122">
        <v>3064946.83</v>
      </c>
      <c r="X17" s="123">
        <f t="shared" si="14"/>
        <v>240099.16999999993</v>
      </c>
      <c r="Y17" s="124">
        <f t="shared" si="7"/>
        <v>87.569784328879535</v>
      </c>
      <c r="Z17" s="126">
        <f t="shared" si="8"/>
        <v>7440109</v>
      </c>
      <c r="AA17" s="126">
        <f t="shared" si="15"/>
        <v>236959</v>
      </c>
      <c r="AB17" s="126">
        <f t="shared" si="9"/>
        <v>6547020.3700000001</v>
      </c>
      <c r="AC17" s="123">
        <f t="shared" si="10"/>
        <v>656129.62999999989</v>
      </c>
      <c r="AD17" s="124">
        <f t="shared" si="1"/>
        <v>87.996296425227101</v>
      </c>
      <c r="AE17" s="174"/>
    </row>
    <row r="18" spans="1:31" s="62" customFormat="1" ht="21.75">
      <c r="A18" s="263">
        <v>9</v>
      </c>
      <c r="B18" s="263" t="s">
        <v>58</v>
      </c>
      <c r="C18" s="122">
        <v>1904520</v>
      </c>
      <c r="D18" s="122">
        <v>1587100</v>
      </c>
      <c r="E18" s="123">
        <f>SUM(C18-D18)</f>
        <v>317420</v>
      </c>
      <c r="F18" s="124">
        <f t="shared" si="2"/>
        <v>83.333333333333343</v>
      </c>
      <c r="G18" s="125">
        <v>521005</v>
      </c>
      <c r="H18" s="125">
        <v>513130</v>
      </c>
      <c r="I18" s="123">
        <f>SUM(G18-H18)</f>
        <v>7875</v>
      </c>
      <c r="J18" s="124">
        <f t="shared" si="3"/>
        <v>98.488498190996239</v>
      </c>
      <c r="K18" s="122">
        <v>803280</v>
      </c>
      <c r="L18" s="122">
        <v>0</v>
      </c>
      <c r="M18" s="122">
        <v>705858.32</v>
      </c>
      <c r="N18" s="123">
        <f t="shared" si="13"/>
        <v>97421.680000000051</v>
      </c>
      <c r="O18" s="124">
        <f t="shared" si="4"/>
        <v>87.87201473956776</v>
      </c>
      <c r="P18" s="122">
        <v>4561000</v>
      </c>
      <c r="Q18" s="122">
        <v>0</v>
      </c>
      <c r="R18" s="122">
        <v>4435800</v>
      </c>
      <c r="S18" s="123">
        <f t="shared" si="5"/>
        <v>125200</v>
      </c>
      <c r="T18" s="124">
        <f t="shared" si="6"/>
        <v>97.254987941240955</v>
      </c>
      <c r="U18" s="122">
        <v>3740503</v>
      </c>
      <c r="V18" s="122">
        <v>278718.7</v>
      </c>
      <c r="W18" s="122">
        <v>3089750</v>
      </c>
      <c r="X18" s="123">
        <f t="shared" si="14"/>
        <v>372034.29999999981</v>
      </c>
      <c r="Y18" s="124">
        <f t="shared" si="7"/>
        <v>82.602526986343818</v>
      </c>
      <c r="Z18" s="126">
        <f t="shared" si="8"/>
        <v>11530308</v>
      </c>
      <c r="AA18" s="126">
        <f t="shared" si="15"/>
        <v>278718.7</v>
      </c>
      <c r="AB18" s="126">
        <f t="shared" si="9"/>
        <v>10331638.32</v>
      </c>
      <c r="AC18" s="123">
        <f t="shared" si="10"/>
        <v>919950.98000000045</v>
      </c>
      <c r="AD18" s="124">
        <f t="shared" si="1"/>
        <v>89.604183340115469</v>
      </c>
      <c r="AE18" s="174"/>
    </row>
    <row r="19" spans="1:31" s="62" customFormat="1" ht="21.75">
      <c r="A19" s="263">
        <v>10</v>
      </c>
      <c r="B19" s="263" t="s">
        <v>59</v>
      </c>
      <c r="C19" s="122">
        <v>1925640</v>
      </c>
      <c r="D19" s="122">
        <v>1604700</v>
      </c>
      <c r="E19" s="123">
        <f t="shared" si="11"/>
        <v>320940</v>
      </c>
      <c r="F19" s="124">
        <f t="shared" si="2"/>
        <v>83.333333333333343</v>
      </c>
      <c r="G19" s="125">
        <v>142280</v>
      </c>
      <c r="H19" s="125">
        <v>130905</v>
      </c>
      <c r="I19" s="123">
        <f t="shared" ref="I19:I25" si="16">SUM(G19-H19)</f>
        <v>11375</v>
      </c>
      <c r="J19" s="124">
        <f t="shared" si="3"/>
        <v>92.005201012088847</v>
      </c>
      <c r="K19" s="122">
        <v>986252</v>
      </c>
      <c r="L19" s="122">
        <v>0</v>
      </c>
      <c r="M19" s="122">
        <v>900198.29</v>
      </c>
      <c r="N19" s="123">
        <f t="shared" si="13"/>
        <v>86053.709999999963</v>
      </c>
      <c r="O19" s="124">
        <f t="shared" si="4"/>
        <v>91.274673207253315</v>
      </c>
      <c r="P19" s="122">
        <v>6299000</v>
      </c>
      <c r="Q19" s="122">
        <v>960000</v>
      </c>
      <c r="R19" s="122">
        <v>5339000</v>
      </c>
      <c r="S19" s="123">
        <f t="shared" si="5"/>
        <v>0</v>
      </c>
      <c r="T19" s="124">
        <f t="shared" si="6"/>
        <v>84.759485632640093</v>
      </c>
      <c r="U19" s="122">
        <v>3433978</v>
      </c>
      <c r="V19" s="122">
        <v>60059.1</v>
      </c>
      <c r="W19" s="122">
        <v>3168226.73</v>
      </c>
      <c r="X19" s="123">
        <f t="shared" si="14"/>
        <v>205692.16999999993</v>
      </c>
      <c r="Y19" s="124">
        <f t="shared" si="7"/>
        <v>92.261124852867425</v>
      </c>
      <c r="Z19" s="126">
        <f t="shared" si="8"/>
        <v>12787150</v>
      </c>
      <c r="AA19" s="126">
        <f t="shared" si="15"/>
        <v>1020059.1</v>
      </c>
      <c r="AB19" s="126">
        <f t="shared" si="9"/>
        <v>11143030.02</v>
      </c>
      <c r="AC19" s="123">
        <f t="shared" si="10"/>
        <v>624060.88000000082</v>
      </c>
      <c r="AD19" s="124">
        <f t="shared" si="1"/>
        <v>87.142404836104987</v>
      </c>
      <c r="AE19" s="174"/>
    </row>
    <row r="20" spans="1:31" s="62" customFormat="1" ht="21.75">
      <c r="A20" s="263">
        <v>11</v>
      </c>
      <c r="B20" s="263" t="s">
        <v>60</v>
      </c>
      <c r="C20" s="122">
        <v>1521000</v>
      </c>
      <c r="D20" s="122">
        <v>1267500</v>
      </c>
      <c r="E20" s="123">
        <f t="shared" si="11"/>
        <v>253500</v>
      </c>
      <c r="F20" s="124">
        <f t="shared" si="2"/>
        <v>83.333333333333343</v>
      </c>
      <c r="G20" s="125">
        <v>421805</v>
      </c>
      <c r="H20" s="125">
        <v>399782</v>
      </c>
      <c r="I20" s="123">
        <f t="shared" si="16"/>
        <v>22023</v>
      </c>
      <c r="J20" s="124">
        <f t="shared" si="3"/>
        <v>94.778867012007922</v>
      </c>
      <c r="K20" s="122">
        <v>905294.5</v>
      </c>
      <c r="L20" s="122">
        <v>0</v>
      </c>
      <c r="M20" s="122">
        <v>802481.4</v>
      </c>
      <c r="N20" s="123">
        <f t="shared" si="13"/>
        <v>102813.09999999998</v>
      </c>
      <c r="O20" s="124">
        <f t="shared" si="4"/>
        <v>88.643132152023469</v>
      </c>
      <c r="P20" s="122">
        <v>5078300</v>
      </c>
      <c r="Q20" s="122">
        <v>0</v>
      </c>
      <c r="R20" s="122">
        <v>4878290.9000000004</v>
      </c>
      <c r="S20" s="123">
        <f t="shared" si="5"/>
        <v>200009.09999999963</v>
      </c>
      <c r="T20" s="124">
        <f t="shared" si="6"/>
        <v>96.061494988480405</v>
      </c>
      <c r="U20" s="122">
        <v>3391153</v>
      </c>
      <c r="V20" s="122">
        <v>46332</v>
      </c>
      <c r="W20" s="122">
        <v>3278598.59</v>
      </c>
      <c r="X20" s="123">
        <f t="shared" si="14"/>
        <v>66222.410000000149</v>
      </c>
      <c r="Y20" s="124">
        <f t="shared" si="7"/>
        <v>96.680939786556365</v>
      </c>
      <c r="Z20" s="126">
        <f t="shared" si="8"/>
        <v>11317552.5</v>
      </c>
      <c r="AA20" s="126">
        <f t="shared" si="15"/>
        <v>46332</v>
      </c>
      <c r="AB20" s="126">
        <f t="shared" si="9"/>
        <v>10626652.890000001</v>
      </c>
      <c r="AC20" s="123">
        <f t="shared" si="10"/>
        <v>644567.6099999994</v>
      </c>
      <c r="AD20" s="124">
        <f t="shared" si="1"/>
        <v>93.895326661837885</v>
      </c>
      <c r="AE20" s="174"/>
    </row>
    <row r="21" spans="1:31" s="62" customFormat="1" ht="21.75">
      <c r="A21" s="263">
        <v>12</v>
      </c>
      <c r="B21" s="263" t="s">
        <v>61</v>
      </c>
      <c r="C21" s="122">
        <v>2117280</v>
      </c>
      <c r="D21" s="122">
        <v>1764400</v>
      </c>
      <c r="E21" s="123">
        <f t="shared" si="11"/>
        <v>352880</v>
      </c>
      <c r="F21" s="124">
        <f t="shared" si="2"/>
        <v>83.333333333333343</v>
      </c>
      <c r="G21" s="125">
        <v>51726</v>
      </c>
      <c r="H21" s="125">
        <v>42726</v>
      </c>
      <c r="I21" s="123">
        <f t="shared" si="16"/>
        <v>9000</v>
      </c>
      <c r="J21" s="124">
        <f t="shared" si="3"/>
        <v>82.600626377450411</v>
      </c>
      <c r="K21" s="122">
        <v>887319</v>
      </c>
      <c r="L21" s="122">
        <v>6420</v>
      </c>
      <c r="M21" s="122">
        <v>761907.43</v>
      </c>
      <c r="N21" s="123">
        <f t="shared" si="13"/>
        <v>118991.56999999995</v>
      </c>
      <c r="O21" s="124">
        <f t="shared" si="4"/>
        <v>85.866236381729692</v>
      </c>
      <c r="P21" s="122">
        <v>2347500</v>
      </c>
      <c r="Q21" s="122">
        <v>0</v>
      </c>
      <c r="R21" s="122">
        <v>2243900</v>
      </c>
      <c r="S21" s="123">
        <f t="shared" si="5"/>
        <v>103600</v>
      </c>
      <c r="T21" s="124">
        <f t="shared" si="6"/>
        <v>95.586794462193822</v>
      </c>
      <c r="U21" s="122">
        <v>3788615</v>
      </c>
      <c r="V21" s="122">
        <v>118835.4</v>
      </c>
      <c r="W21" s="122">
        <v>3208680.46</v>
      </c>
      <c r="X21" s="123">
        <f t="shared" si="14"/>
        <v>461099.14000000013</v>
      </c>
      <c r="Y21" s="124">
        <f t="shared" si="7"/>
        <v>84.692703270192411</v>
      </c>
      <c r="Z21" s="126">
        <f t="shared" si="8"/>
        <v>9192440</v>
      </c>
      <c r="AA21" s="126">
        <f t="shared" si="15"/>
        <v>125255.4</v>
      </c>
      <c r="AB21" s="126">
        <f t="shared" si="9"/>
        <v>8021613.8899999997</v>
      </c>
      <c r="AC21" s="123">
        <f t="shared" si="10"/>
        <v>1045570.71</v>
      </c>
      <c r="AD21" s="124">
        <f t="shared" si="1"/>
        <v>87.263162881672329</v>
      </c>
      <c r="AE21" s="174"/>
    </row>
    <row r="22" spans="1:31" s="87" customFormat="1" ht="21.75">
      <c r="A22" s="127">
        <v>13</v>
      </c>
      <c r="B22" s="127" t="s">
        <v>62</v>
      </c>
      <c r="C22" s="128">
        <v>1798080</v>
      </c>
      <c r="D22" s="128">
        <v>1460650</v>
      </c>
      <c r="E22" s="129">
        <f t="shared" si="11"/>
        <v>337430</v>
      </c>
      <c r="F22" s="130">
        <f t="shared" si="2"/>
        <v>81.233871685353265</v>
      </c>
      <c r="G22" s="131">
        <v>45958</v>
      </c>
      <c r="H22" s="131">
        <v>36813</v>
      </c>
      <c r="I22" s="129">
        <f t="shared" si="16"/>
        <v>9145</v>
      </c>
      <c r="J22" s="130">
        <f t="shared" si="3"/>
        <v>80.10139692762958</v>
      </c>
      <c r="K22" s="128">
        <v>948935</v>
      </c>
      <c r="L22" s="128">
        <v>40173.15</v>
      </c>
      <c r="M22" s="128">
        <v>756995.77</v>
      </c>
      <c r="N22" s="123">
        <f t="shared" si="13"/>
        <v>151766.07999999996</v>
      </c>
      <c r="O22" s="130">
        <f t="shared" si="4"/>
        <v>79.773195213581545</v>
      </c>
      <c r="P22" s="122">
        <v>370900</v>
      </c>
      <c r="Q22" s="122">
        <v>0</v>
      </c>
      <c r="R22" s="122">
        <v>365700</v>
      </c>
      <c r="S22" s="123">
        <f t="shared" si="5"/>
        <v>5200</v>
      </c>
      <c r="T22" s="124">
        <f t="shared" si="6"/>
        <v>98.598004853060132</v>
      </c>
      <c r="U22" s="128">
        <v>4167157</v>
      </c>
      <c r="V22" s="128">
        <v>496749.9</v>
      </c>
      <c r="W22" s="128">
        <v>3370762.64</v>
      </c>
      <c r="X22" s="123">
        <f t="shared" si="14"/>
        <v>299644.45999999996</v>
      </c>
      <c r="Y22" s="130">
        <f t="shared" si="7"/>
        <v>80.888784367855592</v>
      </c>
      <c r="Z22" s="132">
        <f t="shared" si="8"/>
        <v>7331030</v>
      </c>
      <c r="AA22" s="126">
        <f t="shared" si="15"/>
        <v>536923.05000000005</v>
      </c>
      <c r="AB22" s="126">
        <f t="shared" si="9"/>
        <v>5990921.4100000001</v>
      </c>
      <c r="AC22" s="123">
        <f t="shared" si="10"/>
        <v>803185.54</v>
      </c>
      <c r="AD22" s="130">
        <f t="shared" si="1"/>
        <v>81.720050388553872</v>
      </c>
      <c r="AE22" s="174"/>
    </row>
    <row r="23" spans="1:31" s="62" customFormat="1" ht="21.75">
      <c r="A23" s="263">
        <v>14</v>
      </c>
      <c r="B23" s="263" t="s">
        <v>63</v>
      </c>
      <c r="C23" s="122">
        <v>1996680</v>
      </c>
      <c r="D23" s="122">
        <v>1663900</v>
      </c>
      <c r="E23" s="123">
        <f t="shared" si="11"/>
        <v>332780</v>
      </c>
      <c r="F23" s="124">
        <f t="shared" si="2"/>
        <v>83.333333333333343</v>
      </c>
      <c r="G23" s="125">
        <v>45757</v>
      </c>
      <c r="H23" s="125">
        <v>37908</v>
      </c>
      <c r="I23" s="123">
        <f t="shared" si="16"/>
        <v>7849</v>
      </c>
      <c r="J23" s="124">
        <f t="shared" si="3"/>
        <v>82.846340450641435</v>
      </c>
      <c r="K23" s="122">
        <v>847243</v>
      </c>
      <c r="L23" s="122">
        <v>94365</v>
      </c>
      <c r="M23" s="122">
        <v>738973.55</v>
      </c>
      <c r="N23" s="123">
        <f t="shared" si="13"/>
        <v>13904.449999999953</v>
      </c>
      <c r="O23" s="124">
        <f t="shared" si="4"/>
        <v>87.220968482477872</v>
      </c>
      <c r="P23" s="122">
        <v>1851000</v>
      </c>
      <c r="Q23" s="122">
        <v>0</v>
      </c>
      <c r="R23" s="122">
        <v>1609320</v>
      </c>
      <c r="S23" s="123">
        <f t="shared" si="5"/>
        <v>241680</v>
      </c>
      <c r="T23" s="124">
        <f t="shared" si="6"/>
        <v>86.943273905996747</v>
      </c>
      <c r="U23" s="122">
        <v>3635607</v>
      </c>
      <c r="V23" s="122">
        <v>295791.55</v>
      </c>
      <c r="W23" s="122">
        <v>3050629.94</v>
      </c>
      <c r="X23" s="123">
        <f t="shared" si="14"/>
        <v>289185.51000000024</v>
      </c>
      <c r="Y23" s="124">
        <f t="shared" si="7"/>
        <v>83.909782878072363</v>
      </c>
      <c r="Z23" s="126">
        <f>C23+G23+K23+P23+U23</f>
        <v>8376287</v>
      </c>
      <c r="AA23" s="126">
        <f t="shared" si="15"/>
        <v>390156.55</v>
      </c>
      <c r="AB23" s="126">
        <f t="shared" si="9"/>
        <v>7100731.4900000002</v>
      </c>
      <c r="AC23" s="123">
        <f t="shared" si="10"/>
        <v>885398.96</v>
      </c>
      <c r="AD23" s="124">
        <f t="shared" si="1"/>
        <v>84.771826586171187</v>
      </c>
      <c r="AE23" s="174"/>
    </row>
    <row r="24" spans="1:31" ht="21.75">
      <c r="A24" s="266">
        <v>15</v>
      </c>
      <c r="B24" s="263" t="s">
        <v>64</v>
      </c>
      <c r="C24" s="122">
        <v>1354440</v>
      </c>
      <c r="D24" s="122">
        <v>1128700</v>
      </c>
      <c r="E24" s="123">
        <f t="shared" si="11"/>
        <v>225740</v>
      </c>
      <c r="F24" s="124">
        <f t="shared" si="2"/>
        <v>83.333333333333343</v>
      </c>
      <c r="G24" s="125">
        <v>446926</v>
      </c>
      <c r="H24" s="125">
        <v>368895</v>
      </c>
      <c r="I24" s="123">
        <f t="shared" si="16"/>
        <v>78031</v>
      </c>
      <c r="J24" s="124">
        <f t="shared" si="3"/>
        <v>82.540510062068435</v>
      </c>
      <c r="K24" s="122">
        <v>807476.5</v>
      </c>
      <c r="L24" s="122">
        <v>0</v>
      </c>
      <c r="M24" s="122">
        <v>684689.24</v>
      </c>
      <c r="N24" s="123">
        <f t="shared" si="13"/>
        <v>122787.26000000001</v>
      </c>
      <c r="O24" s="124">
        <f t="shared" si="4"/>
        <v>84.793704832276845</v>
      </c>
      <c r="P24" s="122">
        <v>2591000</v>
      </c>
      <c r="Q24" s="122">
        <v>0</v>
      </c>
      <c r="R24" s="122">
        <v>2532150</v>
      </c>
      <c r="S24" s="123">
        <f t="shared" si="5"/>
        <v>58850</v>
      </c>
      <c r="T24" s="124">
        <f t="shared" si="6"/>
        <v>97.72867618680047</v>
      </c>
      <c r="U24" s="122">
        <v>3599245</v>
      </c>
      <c r="V24" s="122">
        <v>310187.2</v>
      </c>
      <c r="W24" s="122">
        <v>2824869.67</v>
      </c>
      <c r="X24" s="123">
        <f t="shared" si="14"/>
        <v>464188.12999999989</v>
      </c>
      <c r="Y24" s="124">
        <f t="shared" si="7"/>
        <v>78.485062006059607</v>
      </c>
      <c r="Z24" s="126">
        <f>SUM(C24,K24,P24,U24,G24)</f>
        <v>8799087.5</v>
      </c>
      <c r="AA24" s="126">
        <f t="shared" si="15"/>
        <v>310187.2</v>
      </c>
      <c r="AB24" s="126">
        <f t="shared" si="9"/>
        <v>7539303.9100000001</v>
      </c>
      <c r="AC24" s="123">
        <f t="shared" si="10"/>
        <v>949596.3900000006</v>
      </c>
      <c r="AD24" s="124">
        <f t="shared" si="1"/>
        <v>85.682792789593236</v>
      </c>
      <c r="AE24" s="174"/>
    </row>
    <row r="25" spans="1:31" ht="21.75">
      <c r="A25" s="266">
        <v>16</v>
      </c>
      <c r="B25" s="263" t="s">
        <v>65</v>
      </c>
      <c r="C25" s="122">
        <v>1948560</v>
      </c>
      <c r="D25" s="122">
        <v>1623800</v>
      </c>
      <c r="E25" s="123">
        <f t="shared" si="11"/>
        <v>324760</v>
      </c>
      <c r="F25" s="124">
        <f t="shared" si="2"/>
        <v>83.333333333333343</v>
      </c>
      <c r="G25" s="125">
        <v>46422</v>
      </c>
      <c r="H25" s="125">
        <v>38547</v>
      </c>
      <c r="I25" s="123">
        <f t="shared" si="16"/>
        <v>7875</v>
      </c>
      <c r="J25" s="124">
        <f t="shared" si="3"/>
        <v>83.036060488561461</v>
      </c>
      <c r="K25" s="122">
        <v>879668</v>
      </c>
      <c r="L25" s="122">
        <v>0</v>
      </c>
      <c r="M25" s="122">
        <v>879473.14</v>
      </c>
      <c r="N25" s="123">
        <f t="shared" si="13"/>
        <v>194.85999999998603</v>
      </c>
      <c r="O25" s="124">
        <f t="shared" si="4"/>
        <v>99.977848461010282</v>
      </c>
      <c r="P25" s="122">
        <v>2251000</v>
      </c>
      <c r="Q25" s="122">
        <v>0</v>
      </c>
      <c r="R25" s="122">
        <v>2229000</v>
      </c>
      <c r="S25" s="123">
        <f t="shared" si="5"/>
        <v>22000</v>
      </c>
      <c r="T25" s="124">
        <f t="shared" si="6"/>
        <v>99.022656597067964</v>
      </c>
      <c r="U25" s="122">
        <v>3795719</v>
      </c>
      <c r="V25" s="122">
        <v>223199.25</v>
      </c>
      <c r="W25" s="122">
        <v>3300982.37</v>
      </c>
      <c r="X25" s="123">
        <f t="shared" si="14"/>
        <v>271537.37999999989</v>
      </c>
      <c r="Y25" s="124">
        <f t="shared" si="7"/>
        <v>86.965931092370113</v>
      </c>
      <c r="Z25" s="126">
        <f>SUM(C25,K25,P25,U25,G25)</f>
        <v>8921369</v>
      </c>
      <c r="AA25" s="126">
        <f t="shared" si="15"/>
        <v>223199.25</v>
      </c>
      <c r="AB25" s="126">
        <f t="shared" si="9"/>
        <v>8071802.5100000007</v>
      </c>
      <c r="AC25" s="123">
        <f t="shared" si="10"/>
        <v>626367.23999999929</v>
      </c>
      <c r="AD25" s="124">
        <f t="shared" si="1"/>
        <v>90.477173514513311</v>
      </c>
      <c r="AE25" s="174"/>
    </row>
    <row r="26" spans="1:31" ht="21.75">
      <c r="A26" s="133"/>
      <c r="B26" s="134"/>
      <c r="C26" s="134"/>
      <c r="D26" s="134"/>
      <c r="E26" s="134"/>
      <c r="F26" s="135"/>
      <c r="G26" s="136"/>
      <c r="H26" s="136"/>
      <c r="I26" s="136"/>
      <c r="J26" s="135"/>
      <c r="K26" s="137"/>
      <c r="L26" s="137"/>
      <c r="M26" s="134"/>
      <c r="N26" s="134"/>
      <c r="O26" s="138"/>
      <c r="P26" s="134"/>
      <c r="Q26" s="134"/>
      <c r="R26" s="134"/>
      <c r="S26" s="134"/>
      <c r="T26" s="134"/>
      <c r="U26" s="134"/>
      <c r="V26" s="134"/>
      <c r="W26" s="134"/>
      <c r="X26" s="134"/>
      <c r="Y26" s="135"/>
      <c r="Z26" s="139"/>
      <c r="AA26" s="139"/>
      <c r="AB26" s="140"/>
      <c r="AC26" s="134"/>
      <c r="AD26" s="134"/>
    </row>
    <row r="27" spans="1:31" ht="21.75">
      <c r="A27" s="133"/>
      <c r="B27" s="133"/>
      <c r="C27" s="133"/>
      <c r="D27" s="133"/>
      <c r="E27" s="133"/>
      <c r="F27" s="138"/>
      <c r="G27" s="141"/>
      <c r="H27" s="141"/>
      <c r="I27" s="141"/>
      <c r="J27" s="138"/>
      <c r="K27" s="142"/>
      <c r="L27" s="142"/>
      <c r="M27" s="133"/>
      <c r="N27" s="133"/>
      <c r="P27" s="133"/>
      <c r="Q27" s="133"/>
      <c r="R27" s="133"/>
      <c r="S27" s="133"/>
      <c r="T27" s="133"/>
      <c r="U27" s="133"/>
      <c r="V27" s="133"/>
      <c r="W27" s="133"/>
      <c r="X27" s="133"/>
      <c r="Y27" s="340" t="s">
        <v>200</v>
      </c>
      <c r="Z27" s="340"/>
      <c r="AA27" s="340"/>
      <c r="AB27" s="340"/>
      <c r="AC27" s="340"/>
      <c r="AD27" s="340"/>
    </row>
  </sheetData>
  <mergeCells count="17">
    <mergeCell ref="Y27:AD27"/>
    <mergeCell ref="C6:F6"/>
    <mergeCell ref="G6:J6"/>
    <mergeCell ref="K6:O6"/>
    <mergeCell ref="P6:T6"/>
    <mergeCell ref="U6:Y6"/>
    <mergeCell ref="Z6:AD6"/>
    <mergeCell ref="P5:T5"/>
    <mergeCell ref="U5:Y5"/>
    <mergeCell ref="Z5:AD5"/>
    <mergeCell ref="A1:AD1"/>
    <mergeCell ref="A3:AD3"/>
    <mergeCell ref="A2:AD2"/>
    <mergeCell ref="A5:A8"/>
    <mergeCell ref="B5:B8"/>
    <mergeCell ref="C5:J5"/>
    <mergeCell ref="K5:O5"/>
  </mergeCells>
  <pageMargins left="0.15748031496062992" right="0.15748031496062992" top="0.35433070866141736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87"/>
  <sheetViews>
    <sheetView tabSelected="1" zoomScale="70" zoomScaleNormal="70" workbookViewId="0">
      <pane xSplit="2" ySplit="8" topLeftCell="C36" activePane="bottomRight" state="frozen"/>
      <selection pane="topRight" activeCell="C1" sqref="C1"/>
      <selection pane="bottomLeft" activeCell="A9" sqref="A9"/>
      <selection pane="bottomRight" activeCell="U6" sqref="U6:Y6"/>
    </sheetView>
  </sheetViews>
  <sheetFormatPr defaultRowHeight="14.25"/>
  <cols>
    <col min="1" max="1" width="3.75" customWidth="1"/>
    <col min="2" max="2" width="10.5" customWidth="1"/>
    <col min="3" max="4" width="12.375" customWidth="1"/>
    <col min="5" max="5" width="12" hidden="1" customWidth="1"/>
    <col min="6" max="6" width="6.875" customWidth="1"/>
    <col min="7" max="7" width="12.625" customWidth="1"/>
    <col min="8" max="8" width="12.625" style="62" customWidth="1"/>
    <col min="9" max="9" width="11.375" hidden="1" customWidth="1"/>
    <col min="10" max="10" width="7.25" customWidth="1"/>
    <col min="11" max="12" width="13" customWidth="1"/>
    <col min="13" max="13" width="13" style="62" customWidth="1"/>
    <col min="14" max="14" width="11.875" hidden="1" customWidth="1"/>
    <col min="15" max="15" width="6.875" customWidth="1"/>
    <col min="16" max="18" width="11.75" customWidth="1"/>
    <col min="19" max="19" width="12.375" hidden="1" customWidth="1"/>
    <col min="20" max="20" width="6.25" bestFit="1" customWidth="1"/>
    <col min="21" max="21" width="14.125" bestFit="1" customWidth="1"/>
    <col min="22" max="22" width="11.125" customWidth="1"/>
    <col min="23" max="23" width="13.125" bestFit="1" customWidth="1"/>
    <col min="24" max="24" width="12.125" hidden="1" customWidth="1"/>
    <col min="25" max="25" width="6.25" customWidth="1"/>
    <col min="26" max="28" width="13.25" customWidth="1"/>
    <col min="29" max="29" width="12.625" hidden="1" customWidth="1"/>
    <col min="30" max="30" width="5.875" customWidth="1"/>
    <col min="31" max="31" width="15.125" bestFit="1" customWidth="1"/>
  </cols>
  <sheetData>
    <row r="1" spans="1:33" ht="30.75">
      <c r="A1" s="333" t="s">
        <v>145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177"/>
      <c r="AF1" s="177"/>
      <c r="AG1" s="177"/>
    </row>
    <row r="2" spans="1:33" ht="30.75">
      <c r="A2" s="345" t="s">
        <v>66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</row>
    <row r="3" spans="1:33" ht="30.75">
      <c r="A3" s="333" t="s">
        <v>195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3"/>
      <c r="AD3" s="333"/>
      <c r="AE3" s="177"/>
      <c r="AF3" s="177"/>
      <c r="AG3" s="177"/>
    </row>
    <row r="4" spans="1:33" ht="21.75">
      <c r="A4" s="138"/>
      <c r="B4" s="133"/>
      <c r="C4" s="133"/>
      <c r="D4" s="133"/>
      <c r="E4" s="133"/>
      <c r="F4" s="133"/>
      <c r="G4" s="143"/>
      <c r="H4" s="144"/>
      <c r="I4" s="143"/>
      <c r="J4" s="133"/>
      <c r="K4" s="133"/>
      <c r="L4" s="133"/>
      <c r="M4" s="145"/>
      <c r="N4" s="133"/>
      <c r="O4" s="138"/>
      <c r="P4" s="133"/>
      <c r="Q4" s="133"/>
      <c r="R4" s="133"/>
      <c r="S4" s="133"/>
      <c r="T4" s="133"/>
      <c r="U4" s="133"/>
      <c r="V4" s="133"/>
      <c r="W4" s="133"/>
      <c r="X4" s="133"/>
      <c r="Y4" s="146"/>
      <c r="Z4" s="133"/>
      <c r="AA4" s="133"/>
      <c r="AB4" s="133"/>
      <c r="AC4" s="133"/>
      <c r="AD4" s="133"/>
    </row>
    <row r="5" spans="1:33" ht="21.75">
      <c r="A5" s="346" t="s">
        <v>49</v>
      </c>
      <c r="B5" s="344" t="s">
        <v>19</v>
      </c>
      <c r="C5" s="344" t="s">
        <v>20</v>
      </c>
      <c r="D5" s="344"/>
      <c r="E5" s="344"/>
      <c r="F5" s="344"/>
      <c r="G5" s="344"/>
      <c r="H5" s="344"/>
      <c r="I5" s="344"/>
      <c r="J5" s="344"/>
      <c r="K5" s="344" t="s">
        <v>21</v>
      </c>
      <c r="L5" s="344"/>
      <c r="M5" s="344"/>
      <c r="N5" s="344"/>
      <c r="O5" s="344"/>
      <c r="P5" s="344" t="s">
        <v>21</v>
      </c>
      <c r="Q5" s="344"/>
      <c r="R5" s="344"/>
      <c r="S5" s="344"/>
      <c r="T5" s="344"/>
      <c r="U5" s="344" t="s">
        <v>22</v>
      </c>
      <c r="V5" s="344"/>
      <c r="W5" s="344"/>
      <c r="X5" s="344"/>
      <c r="Y5" s="344"/>
      <c r="Z5" s="344" t="s">
        <v>23</v>
      </c>
      <c r="AA5" s="344"/>
      <c r="AB5" s="344"/>
      <c r="AC5" s="344"/>
      <c r="AD5" s="344"/>
    </row>
    <row r="6" spans="1:33" ht="21.75">
      <c r="A6" s="346"/>
      <c r="B6" s="344"/>
      <c r="C6" s="344" t="s">
        <v>8</v>
      </c>
      <c r="D6" s="351"/>
      <c r="E6" s="351"/>
      <c r="F6" s="351"/>
      <c r="G6" s="347" t="s">
        <v>9</v>
      </c>
      <c r="H6" s="347"/>
      <c r="I6" s="347"/>
      <c r="J6" s="348"/>
      <c r="K6" s="347" t="s">
        <v>9</v>
      </c>
      <c r="L6" s="347"/>
      <c r="M6" s="347"/>
      <c r="N6" s="347"/>
      <c r="O6" s="348"/>
      <c r="P6" s="349" t="s">
        <v>10</v>
      </c>
      <c r="Q6" s="347"/>
      <c r="R6" s="347"/>
      <c r="S6" s="347"/>
      <c r="T6" s="348"/>
      <c r="U6" s="347" t="s">
        <v>12</v>
      </c>
      <c r="V6" s="347"/>
      <c r="W6" s="347"/>
      <c r="X6" s="347"/>
      <c r="Y6" s="348"/>
      <c r="Z6" s="349" t="s">
        <v>24</v>
      </c>
      <c r="AA6" s="347"/>
      <c r="AB6" s="347"/>
      <c r="AC6" s="347"/>
      <c r="AD6" s="348"/>
    </row>
    <row r="7" spans="1:33" ht="21.75">
      <c r="A7" s="346"/>
      <c r="B7" s="344"/>
      <c r="C7" s="109" t="s">
        <v>25</v>
      </c>
      <c r="D7" s="109" t="s">
        <v>26</v>
      </c>
      <c r="E7" s="109" t="s">
        <v>27</v>
      </c>
      <c r="F7" s="109" t="s">
        <v>28</v>
      </c>
      <c r="G7" s="110" t="s">
        <v>25</v>
      </c>
      <c r="H7" s="110" t="s">
        <v>26</v>
      </c>
      <c r="I7" s="110" t="s">
        <v>27</v>
      </c>
      <c r="J7" s="109" t="s">
        <v>28</v>
      </c>
      <c r="K7" s="178" t="s">
        <v>25</v>
      </c>
      <c r="L7" s="111" t="s">
        <v>147</v>
      </c>
      <c r="M7" s="112" t="s">
        <v>26</v>
      </c>
      <c r="N7" s="112" t="s">
        <v>27</v>
      </c>
      <c r="O7" s="109" t="s">
        <v>28</v>
      </c>
      <c r="P7" s="109" t="s">
        <v>25</v>
      </c>
      <c r="Q7" s="111" t="s">
        <v>147</v>
      </c>
      <c r="R7" s="109" t="s">
        <v>26</v>
      </c>
      <c r="S7" s="112" t="s">
        <v>27</v>
      </c>
      <c r="T7" s="109" t="s">
        <v>28</v>
      </c>
      <c r="U7" s="109" t="s">
        <v>25</v>
      </c>
      <c r="V7" s="111" t="s">
        <v>147</v>
      </c>
      <c r="W7" s="109" t="s">
        <v>26</v>
      </c>
      <c r="X7" s="112" t="s">
        <v>27</v>
      </c>
      <c r="Y7" s="109" t="s">
        <v>28</v>
      </c>
      <c r="Z7" s="109" t="s">
        <v>25</v>
      </c>
      <c r="AA7" s="111" t="s">
        <v>147</v>
      </c>
      <c r="AB7" s="112" t="s">
        <v>26</v>
      </c>
      <c r="AC7" s="112" t="s">
        <v>27</v>
      </c>
      <c r="AD7" s="109" t="s">
        <v>28</v>
      </c>
    </row>
    <row r="8" spans="1:33" ht="21.75">
      <c r="A8" s="346"/>
      <c r="B8" s="344"/>
      <c r="C8" s="113" t="s">
        <v>29</v>
      </c>
      <c r="D8" s="113" t="s">
        <v>29</v>
      </c>
      <c r="E8" s="113" t="s">
        <v>29</v>
      </c>
      <c r="F8" s="113" t="s">
        <v>146</v>
      </c>
      <c r="G8" s="114" t="s">
        <v>29</v>
      </c>
      <c r="H8" s="114" t="s">
        <v>29</v>
      </c>
      <c r="I8" s="114" t="s">
        <v>29</v>
      </c>
      <c r="J8" s="113" t="s">
        <v>146</v>
      </c>
      <c r="K8" s="179" t="s">
        <v>29</v>
      </c>
      <c r="L8" s="115" t="s">
        <v>29</v>
      </c>
      <c r="M8" s="116" t="s">
        <v>29</v>
      </c>
      <c r="N8" s="116" t="s">
        <v>29</v>
      </c>
      <c r="O8" s="113" t="s">
        <v>146</v>
      </c>
      <c r="P8" s="113" t="s">
        <v>29</v>
      </c>
      <c r="Q8" s="115" t="s">
        <v>29</v>
      </c>
      <c r="R8" s="113" t="s">
        <v>29</v>
      </c>
      <c r="S8" s="116" t="s">
        <v>29</v>
      </c>
      <c r="T8" s="113" t="s">
        <v>146</v>
      </c>
      <c r="U8" s="113" t="s">
        <v>29</v>
      </c>
      <c r="V8" s="115" t="s">
        <v>29</v>
      </c>
      <c r="W8" s="113" t="s">
        <v>29</v>
      </c>
      <c r="X8" s="116" t="s">
        <v>29</v>
      </c>
      <c r="Y8" s="113" t="s">
        <v>146</v>
      </c>
      <c r="Z8" s="113" t="s">
        <v>29</v>
      </c>
      <c r="AA8" s="115" t="s">
        <v>29</v>
      </c>
      <c r="AB8" s="116" t="s">
        <v>29</v>
      </c>
      <c r="AC8" s="116" t="s">
        <v>29</v>
      </c>
      <c r="AD8" s="113" t="s">
        <v>146</v>
      </c>
    </row>
    <row r="9" spans="1:33" ht="21.75">
      <c r="A9" s="266"/>
      <c r="B9" s="147" t="s">
        <v>46</v>
      </c>
      <c r="C9" s="120">
        <f>SUM(C10:C85)</f>
        <v>60968196</v>
      </c>
      <c r="D9" s="120">
        <f>SUM(D10:D85)</f>
        <v>50666323.520000011</v>
      </c>
      <c r="E9" s="120">
        <f>SUM(E10:E85)</f>
        <v>40394634.800000004</v>
      </c>
      <c r="F9" s="121">
        <f>D9/C9*100</f>
        <v>83.102874685680405</v>
      </c>
      <c r="G9" s="120">
        <f>SUM(G10:G85)</f>
        <v>19690269</v>
      </c>
      <c r="H9" s="148">
        <f>SUM(H10:H85)</f>
        <v>16797209.159999996</v>
      </c>
      <c r="I9" s="120">
        <f>SUM(I10:I85)</f>
        <v>2893059.84</v>
      </c>
      <c r="J9" s="121">
        <f>H9/G9*100</f>
        <v>85.307159389239402</v>
      </c>
      <c r="K9" s="120">
        <f>SUM(K10:K85)</f>
        <v>59643400</v>
      </c>
      <c r="L9" s="120">
        <f>SUM(L10:L85)</f>
        <v>451905.69</v>
      </c>
      <c r="M9" s="148">
        <f>SUM(M10:M85)</f>
        <v>46081324.93999999</v>
      </c>
      <c r="N9" s="120">
        <f>SUM(N10:N85)</f>
        <v>13110169.369999995</v>
      </c>
      <c r="O9" s="121">
        <f>M9/K9*100</f>
        <v>77.26139847828928</v>
      </c>
      <c r="P9" s="120">
        <f>SUM(P10:P85)</f>
        <v>24174900</v>
      </c>
      <c r="Q9" s="120">
        <f>SUM(Q10:Q85)</f>
        <v>19535940</v>
      </c>
      <c r="R9" s="120">
        <f>SUM(R10:R85)</f>
        <v>3837724.12</v>
      </c>
      <c r="S9" s="120">
        <f>SUM(S10:S85)</f>
        <v>801235.87999999989</v>
      </c>
      <c r="T9" s="121">
        <f>R9/P9*100</f>
        <v>15.874829347794615</v>
      </c>
      <c r="U9" s="120">
        <f>SUM(U10:U85)</f>
        <v>29156100</v>
      </c>
      <c r="V9" s="120">
        <f>SUM(V10:V85)</f>
        <v>276306.55</v>
      </c>
      <c r="W9" s="120">
        <f>SUM(W10:W85)</f>
        <v>15099683.299999997</v>
      </c>
      <c r="X9" s="120">
        <f>SUM(X10:X85)</f>
        <v>13780110.150000004</v>
      </c>
      <c r="Y9" s="121">
        <f>W9/U9*100</f>
        <v>51.789105195825222</v>
      </c>
      <c r="Z9" s="120">
        <f>SUM(Z10:Z85)</f>
        <v>193632865</v>
      </c>
      <c r="AA9" s="120">
        <f>SUM(AA10:AA85)</f>
        <v>20264152.240000002</v>
      </c>
      <c r="AB9" s="120">
        <f>D9+H9+M9+R9+W9</f>
        <v>132482265.04000001</v>
      </c>
      <c r="AC9" s="120">
        <f>SUM(AC10:AC85)</f>
        <v>40886447.720000006</v>
      </c>
      <c r="AD9" s="121">
        <f t="shared" ref="AD9:AD40" si="0">AB9/Z9*100</f>
        <v>68.419307352602559</v>
      </c>
      <c r="AE9" s="175"/>
    </row>
    <row r="10" spans="1:33" s="62" customFormat="1" ht="21.75">
      <c r="A10" s="263">
        <v>1</v>
      </c>
      <c r="B10" s="264" t="s">
        <v>67</v>
      </c>
      <c r="C10" s="122">
        <v>1027440</v>
      </c>
      <c r="D10" s="122">
        <v>856200</v>
      </c>
      <c r="E10" s="123">
        <v>684960</v>
      </c>
      <c r="F10" s="124">
        <f t="shared" ref="F10:F73" si="1">D10/C10*100</f>
        <v>83.333333333333343</v>
      </c>
      <c r="G10" s="125">
        <v>378134</v>
      </c>
      <c r="H10" s="125">
        <v>270834</v>
      </c>
      <c r="I10" s="123">
        <f>SUM(G10-H10)</f>
        <v>107300</v>
      </c>
      <c r="J10" s="124">
        <f t="shared" ref="J10:J73" si="2">H10/G10*100</f>
        <v>71.62381589595222</v>
      </c>
      <c r="K10" s="122">
        <v>675626</v>
      </c>
      <c r="L10" s="122">
        <v>0</v>
      </c>
      <c r="M10" s="122">
        <v>542596.5</v>
      </c>
      <c r="N10" s="123">
        <f>K10-L10-M10</f>
        <v>133029.5</v>
      </c>
      <c r="O10" s="124">
        <f t="shared" ref="O10:O73" si="3">M10/K10*100</f>
        <v>80.310186404904499</v>
      </c>
      <c r="P10" s="122">
        <v>629000</v>
      </c>
      <c r="Q10" s="122">
        <v>0</v>
      </c>
      <c r="R10" s="122">
        <v>0</v>
      </c>
      <c r="S10" s="123">
        <f>P10-Q10-R10</f>
        <v>629000</v>
      </c>
      <c r="T10" s="124">
        <f t="shared" ref="T10:T48" si="4">R10/P10*100</f>
        <v>0</v>
      </c>
      <c r="U10" s="122">
        <v>360905</v>
      </c>
      <c r="V10" s="122">
        <v>0</v>
      </c>
      <c r="W10" s="122">
        <v>77925.899999999994</v>
      </c>
      <c r="X10" s="123">
        <f>U10-V10-W10</f>
        <v>282979.09999999998</v>
      </c>
      <c r="Y10" s="124">
        <f t="shared" ref="Y10:Y73" si="5">W10/U10*100</f>
        <v>21.591803937324226</v>
      </c>
      <c r="Z10" s="123">
        <f t="shared" ref="Z10:Z26" si="6">SUM(C10,K10,P10,U10,G10)</f>
        <v>3071105</v>
      </c>
      <c r="AA10" s="123">
        <f>SUM(L10,Q10,V10)</f>
        <v>0</v>
      </c>
      <c r="AB10" s="123">
        <f t="shared" ref="AB10:AB73" si="7">SUM(D10,M10,R10,W10,H10)</f>
        <v>1747556.4</v>
      </c>
      <c r="AC10" s="123">
        <f t="shared" ref="AC10:AC41" si="8">Z10-AA10-AB10</f>
        <v>1323548.6000000001</v>
      </c>
      <c r="AD10" s="124">
        <f t="shared" si="0"/>
        <v>56.903179800104517</v>
      </c>
      <c r="AE10" s="174"/>
    </row>
    <row r="11" spans="1:33" ht="21.75">
      <c r="A11" s="266">
        <v>2</v>
      </c>
      <c r="B11" s="264" t="s">
        <v>68</v>
      </c>
      <c r="C11" s="122">
        <v>681240</v>
      </c>
      <c r="D11" s="122">
        <v>574279.94999999995</v>
      </c>
      <c r="E11" s="123">
        <v>467319.95</v>
      </c>
      <c r="F11" s="124">
        <f t="shared" si="1"/>
        <v>84.299211731548354</v>
      </c>
      <c r="G11" s="125">
        <v>147806</v>
      </c>
      <c r="H11" s="125">
        <v>112379.75</v>
      </c>
      <c r="I11" s="123">
        <f t="shared" ref="I11:I74" si="9">SUM(G11-H11)</f>
        <v>35426.25</v>
      </c>
      <c r="J11" s="124">
        <f t="shared" si="2"/>
        <v>76.031926985372721</v>
      </c>
      <c r="K11" s="122">
        <v>856801</v>
      </c>
      <c r="L11" s="122">
        <v>0</v>
      </c>
      <c r="M11" s="122">
        <v>569329.15</v>
      </c>
      <c r="N11" s="123">
        <f t="shared" ref="N11:N74" si="10">K11-L11-M11</f>
        <v>287471.84999999998</v>
      </c>
      <c r="O11" s="124">
        <f t="shared" si="3"/>
        <v>66.448235938099984</v>
      </c>
      <c r="P11" s="122"/>
      <c r="Q11" s="122"/>
      <c r="R11" s="122"/>
      <c r="S11" s="123"/>
      <c r="T11" s="124"/>
      <c r="U11" s="122">
        <v>360845</v>
      </c>
      <c r="V11" s="122">
        <v>0</v>
      </c>
      <c r="W11" s="122">
        <v>65323</v>
      </c>
      <c r="X11" s="123">
        <f t="shared" ref="X11:X74" si="11">U11-V11-W11</f>
        <v>295522</v>
      </c>
      <c r="Y11" s="124">
        <f t="shared" si="5"/>
        <v>18.102786514985659</v>
      </c>
      <c r="Z11" s="123">
        <f t="shared" si="6"/>
        <v>2046692</v>
      </c>
      <c r="AA11" s="123">
        <f t="shared" ref="AA11:AA74" si="12">SUM(L11,Q11,V11)</f>
        <v>0</v>
      </c>
      <c r="AB11" s="123">
        <f t="shared" si="7"/>
        <v>1321311.8500000001</v>
      </c>
      <c r="AC11" s="123">
        <f t="shared" si="8"/>
        <v>725380.14999999991</v>
      </c>
      <c r="AD11" s="124">
        <f t="shared" si="0"/>
        <v>64.558411817703885</v>
      </c>
      <c r="AE11" s="174"/>
    </row>
    <row r="12" spans="1:33" ht="21.75">
      <c r="A12" s="266">
        <v>3</v>
      </c>
      <c r="B12" s="264" t="s">
        <v>69</v>
      </c>
      <c r="C12" s="122">
        <v>593040</v>
      </c>
      <c r="D12" s="122">
        <v>494200</v>
      </c>
      <c r="E12" s="123">
        <v>395360</v>
      </c>
      <c r="F12" s="124">
        <f t="shared" si="1"/>
        <v>83.333333333333343</v>
      </c>
      <c r="G12" s="125">
        <v>260957</v>
      </c>
      <c r="H12" s="125">
        <v>190815.9</v>
      </c>
      <c r="I12" s="123">
        <f t="shared" si="9"/>
        <v>70141.100000000006</v>
      </c>
      <c r="J12" s="124">
        <f t="shared" si="2"/>
        <v>73.121587081396555</v>
      </c>
      <c r="K12" s="122">
        <v>883718.5</v>
      </c>
      <c r="L12" s="122">
        <v>0</v>
      </c>
      <c r="M12" s="122">
        <v>770702.87</v>
      </c>
      <c r="N12" s="123">
        <f t="shared" si="10"/>
        <v>113015.63</v>
      </c>
      <c r="O12" s="124">
        <f t="shared" si="3"/>
        <v>87.211354068065788</v>
      </c>
      <c r="P12" s="122"/>
      <c r="Q12" s="122"/>
      <c r="R12" s="122"/>
      <c r="S12" s="123"/>
      <c r="T12" s="124"/>
      <c r="U12" s="122">
        <v>360845</v>
      </c>
      <c r="V12" s="122">
        <v>6900</v>
      </c>
      <c r="W12" s="122">
        <v>47280</v>
      </c>
      <c r="X12" s="123">
        <f t="shared" si="11"/>
        <v>306665</v>
      </c>
      <c r="Y12" s="124">
        <f t="shared" si="5"/>
        <v>13.102578669511841</v>
      </c>
      <c r="Z12" s="123">
        <f t="shared" si="6"/>
        <v>2098560.5</v>
      </c>
      <c r="AA12" s="123">
        <f t="shared" si="12"/>
        <v>6900</v>
      </c>
      <c r="AB12" s="123">
        <f t="shared" si="7"/>
        <v>1502998.77</v>
      </c>
      <c r="AC12" s="123">
        <f t="shared" si="8"/>
        <v>588661.73</v>
      </c>
      <c r="AD12" s="124">
        <f t="shared" si="0"/>
        <v>71.620464122907109</v>
      </c>
      <c r="AE12" s="174"/>
    </row>
    <row r="13" spans="1:33" s="62" customFormat="1" ht="21.75">
      <c r="A13" s="263">
        <v>4</v>
      </c>
      <c r="B13" s="264" t="s">
        <v>70</v>
      </c>
      <c r="C13" s="122">
        <v>461760</v>
      </c>
      <c r="D13" s="122">
        <v>384800</v>
      </c>
      <c r="E13" s="123">
        <v>307840</v>
      </c>
      <c r="F13" s="124">
        <f t="shared" si="1"/>
        <v>83.333333333333343</v>
      </c>
      <c r="G13" s="125">
        <v>206801</v>
      </c>
      <c r="H13" s="125">
        <v>164502</v>
      </c>
      <c r="I13" s="123">
        <f t="shared" si="9"/>
        <v>42299</v>
      </c>
      <c r="J13" s="124">
        <f t="shared" si="2"/>
        <v>79.546037011426435</v>
      </c>
      <c r="K13" s="122">
        <v>757456</v>
      </c>
      <c r="L13" s="122">
        <v>0</v>
      </c>
      <c r="M13" s="122">
        <v>568496.5</v>
      </c>
      <c r="N13" s="123">
        <f t="shared" si="10"/>
        <v>188959.5</v>
      </c>
      <c r="O13" s="124">
        <f t="shared" si="3"/>
        <v>75.053402441858012</v>
      </c>
      <c r="P13" s="122"/>
      <c r="Q13" s="122"/>
      <c r="R13" s="122"/>
      <c r="S13" s="123"/>
      <c r="T13" s="124"/>
      <c r="U13" s="122">
        <v>432295</v>
      </c>
      <c r="V13" s="122">
        <v>0</v>
      </c>
      <c r="W13" s="122">
        <v>164885.75</v>
      </c>
      <c r="X13" s="123">
        <f t="shared" si="11"/>
        <v>267409.25</v>
      </c>
      <c r="Y13" s="124">
        <f t="shared" si="5"/>
        <v>38.141951676517195</v>
      </c>
      <c r="Z13" s="123">
        <f t="shared" si="6"/>
        <v>1858312</v>
      </c>
      <c r="AA13" s="123">
        <f t="shared" si="12"/>
        <v>0</v>
      </c>
      <c r="AB13" s="123">
        <f t="shared" si="7"/>
        <v>1282684.25</v>
      </c>
      <c r="AC13" s="123">
        <f t="shared" si="8"/>
        <v>575627.75</v>
      </c>
      <c r="AD13" s="124">
        <f t="shared" si="0"/>
        <v>69.024160097981394</v>
      </c>
      <c r="AE13" s="174"/>
    </row>
    <row r="14" spans="1:33" ht="21.75">
      <c r="A14" s="266">
        <v>5</v>
      </c>
      <c r="B14" s="264" t="s">
        <v>71</v>
      </c>
      <c r="C14" s="122">
        <v>939840</v>
      </c>
      <c r="D14" s="122">
        <v>783200</v>
      </c>
      <c r="E14" s="123">
        <v>626560</v>
      </c>
      <c r="F14" s="124">
        <f t="shared" si="1"/>
        <v>83.333333333333343</v>
      </c>
      <c r="G14" s="125">
        <v>260025</v>
      </c>
      <c r="H14" s="125">
        <v>244650</v>
      </c>
      <c r="I14" s="123">
        <f t="shared" si="9"/>
        <v>15375</v>
      </c>
      <c r="J14" s="124">
        <f t="shared" si="2"/>
        <v>94.087107008941445</v>
      </c>
      <c r="K14" s="122">
        <v>552068</v>
      </c>
      <c r="L14" s="122">
        <v>0</v>
      </c>
      <c r="M14" s="122">
        <v>357120.45</v>
      </c>
      <c r="N14" s="123">
        <f t="shared" si="10"/>
        <v>194947.55</v>
      </c>
      <c r="O14" s="124">
        <f t="shared" si="3"/>
        <v>64.687764913017958</v>
      </c>
      <c r="P14" s="122"/>
      <c r="Q14" s="122"/>
      <c r="R14" s="122"/>
      <c r="S14" s="123"/>
      <c r="T14" s="124"/>
      <c r="U14" s="122">
        <v>175235</v>
      </c>
      <c r="V14" s="122">
        <v>0</v>
      </c>
      <c r="W14" s="122">
        <v>104284</v>
      </c>
      <c r="X14" s="123">
        <f t="shared" si="11"/>
        <v>70951</v>
      </c>
      <c r="Y14" s="124">
        <f t="shared" si="5"/>
        <v>59.510942448711731</v>
      </c>
      <c r="Z14" s="123">
        <f t="shared" si="6"/>
        <v>1927168</v>
      </c>
      <c r="AA14" s="123">
        <f t="shared" si="12"/>
        <v>0</v>
      </c>
      <c r="AB14" s="123">
        <f t="shared" si="7"/>
        <v>1489254.45</v>
      </c>
      <c r="AC14" s="123">
        <f t="shared" si="8"/>
        <v>437913.55000000005</v>
      </c>
      <c r="AD14" s="124">
        <f t="shared" si="0"/>
        <v>77.276835750697387</v>
      </c>
      <c r="AE14" s="174"/>
    </row>
    <row r="15" spans="1:33" ht="21.75">
      <c r="A15" s="266">
        <v>6</v>
      </c>
      <c r="B15" s="264" t="s">
        <v>72</v>
      </c>
      <c r="C15" s="122">
        <v>838440</v>
      </c>
      <c r="D15" s="122">
        <v>698700</v>
      </c>
      <c r="E15" s="123">
        <v>558960</v>
      </c>
      <c r="F15" s="124">
        <f t="shared" si="1"/>
        <v>83.333333333333343</v>
      </c>
      <c r="G15" s="125">
        <v>240095</v>
      </c>
      <c r="H15" s="125">
        <v>188720</v>
      </c>
      <c r="I15" s="123">
        <f t="shared" si="9"/>
        <v>51375</v>
      </c>
      <c r="J15" s="124">
        <f t="shared" si="2"/>
        <v>78.60221995460131</v>
      </c>
      <c r="K15" s="122">
        <v>800091</v>
      </c>
      <c r="L15" s="122">
        <v>13500</v>
      </c>
      <c r="M15" s="122">
        <v>526867.46</v>
      </c>
      <c r="N15" s="123">
        <f t="shared" si="10"/>
        <v>259723.54000000004</v>
      </c>
      <c r="O15" s="124">
        <f t="shared" si="3"/>
        <v>65.850941955352567</v>
      </c>
      <c r="P15" s="122"/>
      <c r="Q15" s="122"/>
      <c r="R15" s="122"/>
      <c r="S15" s="123"/>
      <c r="T15" s="124"/>
      <c r="U15" s="122">
        <v>410845</v>
      </c>
      <c r="V15" s="122">
        <v>0</v>
      </c>
      <c r="W15" s="122">
        <v>107753.88</v>
      </c>
      <c r="X15" s="123">
        <f t="shared" si="11"/>
        <v>303091.12</v>
      </c>
      <c r="Y15" s="124">
        <f t="shared" si="5"/>
        <v>26.227380155533108</v>
      </c>
      <c r="Z15" s="123">
        <f t="shared" si="6"/>
        <v>2289471</v>
      </c>
      <c r="AA15" s="123">
        <f t="shared" si="12"/>
        <v>13500</v>
      </c>
      <c r="AB15" s="123">
        <f t="shared" si="7"/>
        <v>1522041.3399999999</v>
      </c>
      <c r="AC15" s="123">
        <f t="shared" si="8"/>
        <v>753929.66000000015</v>
      </c>
      <c r="AD15" s="124">
        <f t="shared" si="0"/>
        <v>66.480044516833786</v>
      </c>
      <c r="AE15" s="174"/>
    </row>
    <row r="16" spans="1:33" ht="21.75">
      <c r="A16" s="266">
        <v>7</v>
      </c>
      <c r="B16" s="264" t="s">
        <v>73</v>
      </c>
      <c r="C16" s="122">
        <v>878760</v>
      </c>
      <c r="D16" s="122">
        <v>732300</v>
      </c>
      <c r="E16" s="123">
        <v>585840</v>
      </c>
      <c r="F16" s="124">
        <f t="shared" si="1"/>
        <v>83.333333333333343</v>
      </c>
      <c r="G16" s="125">
        <v>409609</v>
      </c>
      <c r="H16" s="125">
        <v>326104.8</v>
      </c>
      <c r="I16" s="123">
        <f t="shared" si="9"/>
        <v>83504.200000000012</v>
      </c>
      <c r="J16" s="124">
        <f t="shared" si="2"/>
        <v>79.613680363468575</v>
      </c>
      <c r="K16" s="122">
        <v>738533</v>
      </c>
      <c r="L16" s="122">
        <v>0</v>
      </c>
      <c r="M16" s="122">
        <v>630856.42000000004</v>
      </c>
      <c r="N16" s="123">
        <f t="shared" si="10"/>
        <v>107676.57999999996</v>
      </c>
      <c r="O16" s="124">
        <f t="shared" si="3"/>
        <v>85.420207357017233</v>
      </c>
      <c r="P16" s="122"/>
      <c r="Q16" s="122"/>
      <c r="R16" s="122"/>
      <c r="S16" s="123"/>
      <c r="T16" s="124"/>
      <c r="U16" s="122">
        <v>225235</v>
      </c>
      <c r="V16" s="122">
        <v>0</v>
      </c>
      <c r="W16" s="122">
        <v>101652</v>
      </c>
      <c r="X16" s="123">
        <f t="shared" si="11"/>
        <v>123583</v>
      </c>
      <c r="Y16" s="124">
        <f t="shared" si="5"/>
        <v>45.131529291628745</v>
      </c>
      <c r="Z16" s="123">
        <f t="shared" si="6"/>
        <v>2252137</v>
      </c>
      <c r="AA16" s="123">
        <f t="shared" si="12"/>
        <v>0</v>
      </c>
      <c r="AB16" s="123">
        <f t="shared" si="7"/>
        <v>1790913.22</v>
      </c>
      <c r="AC16" s="123">
        <f t="shared" si="8"/>
        <v>461223.78</v>
      </c>
      <c r="AD16" s="124">
        <f t="shared" si="0"/>
        <v>79.520616196972028</v>
      </c>
      <c r="AE16" s="174"/>
    </row>
    <row r="17" spans="1:31" s="62" customFormat="1" ht="21.75">
      <c r="A17" s="263">
        <v>8</v>
      </c>
      <c r="B17" s="264" t="s">
        <v>74</v>
      </c>
      <c r="C17" s="122">
        <v>860640</v>
      </c>
      <c r="D17" s="122">
        <v>717200</v>
      </c>
      <c r="E17" s="123">
        <v>573760</v>
      </c>
      <c r="F17" s="124">
        <f t="shared" si="1"/>
        <v>83.333333333333343</v>
      </c>
      <c r="G17" s="125">
        <v>164911</v>
      </c>
      <c r="H17" s="125">
        <v>119036</v>
      </c>
      <c r="I17" s="123">
        <f t="shared" si="9"/>
        <v>45875</v>
      </c>
      <c r="J17" s="124">
        <f t="shared" si="2"/>
        <v>72.181964817386344</v>
      </c>
      <c r="K17" s="122">
        <v>596320</v>
      </c>
      <c r="L17" s="122">
        <v>8000</v>
      </c>
      <c r="M17" s="122">
        <v>407532.54</v>
      </c>
      <c r="N17" s="123">
        <f t="shared" si="10"/>
        <v>180787.46000000002</v>
      </c>
      <c r="O17" s="124">
        <f t="shared" si="3"/>
        <v>68.341249664609606</v>
      </c>
      <c r="P17" s="122"/>
      <c r="Q17" s="122"/>
      <c r="R17" s="122"/>
      <c r="S17" s="123"/>
      <c r="T17" s="124"/>
      <c r="U17" s="122">
        <v>175235</v>
      </c>
      <c r="V17" s="122">
        <v>0</v>
      </c>
      <c r="W17" s="122">
        <v>144630</v>
      </c>
      <c r="X17" s="123">
        <f t="shared" si="11"/>
        <v>30605</v>
      </c>
      <c r="Y17" s="124">
        <f t="shared" si="5"/>
        <v>82.53488173024796</v>
      </c>
      <c r="Z17" s="123">
        <f t="shared" si="6"/>
        <v>1797106</v>
      </c>
      <c r="AA17" s="123">
        <f t="shared" si="12"/>
        <v>8000</v>
      </c>
      <c r="AB17" s="123">
        <f t="shared" si="7"/>
        <v>1388398.54</v>
      </c>
      <c r="AC17" s="123">
        <f t="shared" si="8"/>
        <v>400707.45999999996</v>
      </c>
      <c r="AD17" s="124">
        <f t="shared" si="0"/>
        <v>77.257465057709453</v>
      </c>
      <c r="AE17" s="174"/>
    </row>
    <row r="18" spans="1:31" ht="21.75">
      <c r="A18" s="266">
        <v>9</v>
      </c>
      <c r="B18" s="264" t="s">
        <v>75</v>
      </c>
      <c r="C18" s="122">
        <v>1165200</v>
      </c>
      <c r="D18" s="122">
        <v>943213.72</v>
      </c>
      <c r="E18" s="123">
        <v>749013.72</v>
      </c>
      <c r="F18" s="124">
        <f t="shared" si="1"/>
        <v>80.948654308273262</v>
      </c>
      <c r="G18" s="125">
        <v>186607</v>
      </c>
      <c r="H18" s="125">
        <v>165095</v>
      </c>
      <c r="I18" s="123">
        <f t="shared" si="9"/>
        <v>21512</v>
      </c>
      <c r="J18" s="124">
        <f t="shared" si="2"/>
        <v>88.472029452271357</v>
      </c>
      <c r="K18" s="122">
        <v>711774</v>
      </c>
      <c r="L18" s="122">
        <v>0</v>
      </c>
      <c r="M18" s="122">
        <v>621213.06000000006</v>
      </c>
      <c r="N18" s="123">
        <f t="shared" si="10"/>
        <v>90560.939999999944</v>
      </c>
      <c r="O18" s="124">
        <f t="shared" si="3"/>
        <v>87.276728287349641</v>
      </c>
      <c r="P18" s="122"/>
      <c r="Q18" s="122"/>
      <c r="R18" s="122"/>
      <c r="S18" s="123"/>
      <c r="T18" s="124"/>
      <c r="U18" s="122">
        <v>438167.5</v>
      </c>
      <c r="V18" s="122">
        <v>0</v>
      </c>
      <c r="W18" s="122">
        <v>346718.01</v>
      </c>
      <c r="X18" s="123">
        <f t="shared" si="11"/>
        <v>91449.489999999991</v>
      </c>
      <c r="Y18" s="124">
        <f t="shared" si="5"/>
        <v>79.129102455111351</v>
      </c>
      <c r="Z18" s="123">
        <f t="shared" si="6"/>
        <v>2501748.5</v>
      </c>
      <c r="AA18" s="123">
        <f t="shared" si="12"/>
        <v>0</v>
      </c>
      <c r="AB18" s="123">
        <f t="shared" si="7"/>
        <v>2076239.79</v>
      </c>
      <c r="AC18" s="123">
        <f t="shared" si="8"/>
        <v>425508.70999999996</v>
      </c>
      <c r="AD18" s="124">
        <f t="shared" si="0"/>
        <v>82.991547311810123</v>
      </c>
      <c r="AE18" s="174"/>
    </row>
    <row r="19" spans="1:31" ht="21.75">
      <c r="A19" s="266">
        <v>10</v>
      </c>
      <c r="B19" s="264" t="s">
        <v>76</v>
      </c>
      <c r="C19" s="122">
        <v>1135560</v>
      </c>
      <c r="D19" s="122">
        <v>946300</v>
      </c>
      <c r="E19" s="123">
        <v>757040</v>
      </c>
      <c r="F19" s="124">
        <f t="shared" si="1"/>
        <v>83.333333333333343</v>
      </c>
      <c r="G19" s="125">
        <v>137580</v>
      </c>
      <c r="H19" s="125">
        <v>132080</v>
      </c>
      <c r="I19" s="123">
        <f t="shared" si="9"/>
        <v>5500</v>
      </c>
      <c r="J19" s="124">
        <f t="shared" si="2"/>
        <v>96.002325919465036</v>
      </c>
      <c r="K19" s="122">
        <v>1185044</v>
      </c>
      <c r="L19" s="122">
        <v>0</v>
      </c>
      <c r="M19" s="122">
        <v>807981.05</v>
      </c>
      <c r="N19" s="123">
        <f t="shared" si="10"/>
        <v>377062.94999999995</v>
      </c>
      <c r="O19" s="124">
        <f t="shared" si="3"/>
        <v>68.181523217703315</v>
      </c>
      <c r="P19" s="122"/>
      <c r="Q19" s="122"/>
      <c r="R19" s="122"/>
      <c r="S19" s="123"/>
      <c r="T19" s="124"/>
      <c r="U19" s="122">
        <v>175235</v>
      </c>
      <c r="V19" s="122">
        <v>0</v>
      </c>
      <c r="W19" s="122">
        <v>27229</v>
      </c>
      <c r="X19" s="123">
        <f t="shared" si="11"/>
        <v>148006</v>
      </c>
      <c r="Y19" s="124">
        <f t="shared" si="5"/>
        <v>15.538562501783321</v>
      </c>
      <c r="Z19" s="123">
        <f t="shared" si="6"/>
        <v>2633419</v>
      </c>
      <c r="AA19" s="123">
        <f t="shared" si="12"/>
        <v>0</v>
      </c>
      <c r="AB19" s="123">
        <f t="shared" si="7"/>
        <v>1913590.05</v>
      </c>
      <c r="AC19" s="123">
        <f t="shared" si="8"/>
        <v>719828.95</v>
      </c>
      <c r="AD19" s="124">
        <f t="shared" si="0"/>
        <v>72.665612650322643</v>
      </c>
      <c r="AE19" s="174"/>
    </row>
    <row r="20" spans="1:31" ht="21.75">
      <c r="A20" s="266">
        <v>11</v>
      </c>
      <c r="B20" s="264" t="s">
        <v>77</v>
      </c>
      <c r="C20" s="122">
        <v>1122720</v>
      </c>
      <c r="D20" s="122">
        <v>935600</v>
      </c>
      <c r="E20" s="123">
        <v>748480</v>
      </c>
      <c r="F20" s="124">
        <f t="shared" si="1"/>
        <v>83.333333333333343</v>
      </c>
      <c r="G20" s="125">
        <v>260439</v>
      </c>
      <c r="H20" s="125">
        <v>228009.97</v>
      </c>
      <c r="I20" s="123">
        <f t="shared" si="9"/>
        <v>32429.03</v>
      </c>
      <c r="J20" s="124">
        <f t="shared" si="2"/>
        <v>87.548320336047979</v>
      </c>
      <c r="K20" s="122">
        <v>706700</v>
      </c>
      <c r="L20" s="122">
        <v>0</v>
      </c>
      <c r="M20" s="122">
        <v>459426.62</v>
      </c>
      <c r="N20" s="123">
        <f t="shared" si="10"/>
        <v>247273.38</v>
      </c>
      <c r="O20" s="124">
        <f t="shared" si="3"/>
        <v>65.010134427621338</v>
      </c>
      <c r="P20" s="122"/>
      <c r="Q20" s="122"/>
      <c r="R20" s="122"/>
      <c r="S20" s="123"/>
      <c r="T20" s="124"/>
      <c r="U20" s="122">
        <v>360845</v>
      </c>
      <c r="V20" s="122">
        <v>0</v>
      </c>
      <c r="W20" s="122">
        <v>240757</v>
      </c>
      <c r="X20" s="123">
        <f t="shared" si="11"/>
        <v>120088</v>
      </c>
      <c r="Y20" s="124">
        <f t="shared" si="5"/>
        <v>66.720336986794877</v>
      </c>
      <c r="Z20" s="123">
        <f t="shared" si="6"/>
        <v>2450704</v>
      </c>
      <c r="AA20" s="123">
        <f t="shared" si="12"/>
        <v>0</v>
      </c>
      <c r="AB20" s="123">
        <f t="shared" si="7"/>
        <v>1863793.59</v>
      </c>
      <c r="AC20" s="123">
        <f t="shared" si="8"/>
        <v>586910.40999999992</v>
      </c>
      <c r="AD20" s="124">
        <f t="shared" si="0"/>
        <v>76.051354631159057</v>
      </c>
      <c r="AE20" s="174"/>
    </row>
    <row r="21" spans="1:31" ht="21.75">
      <c r="A21" s="266">
        <v>12</v>
      </c>
      <c r="B21" s="264" t="s">
        <v>78</v>
      </c>
      <c r="C21" s="122">
        <v>1097760</v>
      </c>
      <c r="D21" s="122">
        <v>914800</v>
      </c>
      <c r="E21" s="123">
        <v>731840</v>
      </c>
      <c r="F21" s="124">
        <f t="shared" si="1"/>
        <v>83.333333333333343</v>
      </c>
      <c r="G21" s="125">
        <v>252628</v>
      </c>
      <c r="H21" s="125">
        <v>241328</v>
      </c>
      <c r="I21" s="123">
        <f t="shared" si="9"/>
        <v>11300</v>
      </c>
      <c r="J21" s="124">
        <f t="shared" si="2"/>
        <v>95.527019966116185</v>
      </c>
      <c r="K21" s="122">
        <v>717823</v>
      </c>
      <c r="L21" s="122">
        <v>0</v>
      </c>
      <c r="M21" s="122">
        <v>491098.24</v>
      </c>
      <c r="N21" s="123">
        <f t="shared" si="10"/>
        <v>226724.76</v>
      </c>
      <c r="O21" s="124">
        <f t="shared" si="3"/>
        <v>68.414949089120853</v>
      </c>
      <c r="P21" s="122"/>
      <c r="Q21" s="122"/>
      <c r="R21" s="122"/>
      <c r="S21" s="123"/>
      <c r="T21" s="124"/>
      <c r="U21" s="122">
        <v>202557.5</v>
      </c>
      <c r="V21" s="122">
        <v>4000</v>
      </c>
      <c r="W21" s="122">
        <v>116299.4</v>
      </c>
      <c r="X21" s="123">
        <f t="shared" si="11"/>
        <v>82258.100000000006</v>
      </c>
      <c r="Y21" s="124">
        <f t="shared" si="5"/>
        <v>57.415499302667136</v>
      </c>
      <c r="Z21" s="123">
        <f t="shared" si="6"/>
        <v>2270768.5</v>
      </c>
      <c r="AA21" s="123">
        <f t="shared" si="12"/>
        <v>4000</v>
      </c>
      <c r="AB21" s="123">
        <f t="shared" si="7"/>
        <v>1763525.64</v>
      </c>
      <c r="AC21" s="123">
        <f t="shared" si="8"/>
        <v>503242.8600000001</v>
      </c>
      <c r="AD21" s="124">
        <f t="shared" si="0"/>
        <v>77.662061984742166</v>
      </c>
      <c r="AE21" s="174"/>
    </row>
    <row r="22" spans="1:31" ht="21.75">
      <c r="A22" s="266">
        <v>13</v>
      </c>
      <c r="B22" s="264" t="s">
        <v>79</v>
      </c>
      <c r="C22" s="122">
        <v>940680</v>
      </c>
      <c r="D22" s="122">
        <v>783900</v>
      </c>
      <c r="E22" s="123">
        <v>627120</v>
      </c>
      <c r="F22" s="124">
        <f t="shared" si="1"/>
        <v>83.333333333333343</v>
      </c>
      <c r="G22" s="125">
        <v>139813</v>
      </c>
      <c r="H22" s="125">
        <v>124438</v>
      </c>
      <c r="I22" s="123">
        <f t="shared" si="9"/>
        <v>15375</v>
      </c>
      <c r="J22" s="124">
        <f t="shared" si="2"/>
        <v>89.003168517948978</v>
      </c>
      <c r="K22" s="122">
        <v>576985</v>
      </c>
      <c r="L22" s="122">
        <v>0</v>
      </c>
      <c r="M22" s="122">
        <v>447864.93</v>
      </c>
      <c r="N22" s="123">
        <f t="shared" si="10"/>
        <v>129120.07</v>
      </c>
      <c r="O22" s="124">
        <f t="shared" si="3"/>
        <v>77.621589816026415</v>
      </c>
      <c r="P22" s="122"/>
      <c r="Q22" s="122"/>
      <c r="R22" s="122"/>
      <c r="S22" s="123"/>
      <c r="T22" s="124"/>
      <c r="U22" s="122">
        <v>252557.5</v>
      </c>
      <c r="V22" s="122">
        <v>0</v>
      </c>
      <c r="W22" s="122">
        <v>132411.14000000001</v>
      </c>
      <c r="X22" s="123">
        <f t="shared" si="11"/>
        <v>120146.35999999999</v>
      </c>
      <c r="Y22" s="124">
        <f t="shared" si="5"/>
        <v>52.428116369539609</v>
      </c>
      <c r="Z22" s="123">
        <f t="shared" si="6"/>
        <v>1910035.5</v>
      </c>
      <c r="AA22" s="123">
        <f t="shared" si="12"/>
        <v>0</v>
      </c>
      <c r="AB22" s="123">
        <f t="shared" si="7"/>
        <v>1488614.0699999998</v>
      </c>
      <c r="AC22" s="123">
        <f t="shared" si="8"/>
        <v>421421.43000000017</v>
      </c>
      <c r="AD22" s="124">
        <f t="shared" si="0"/>
        <v>77.936460866826806</v>
      </c>
      <c r="AE22" s="174"/>
    </row>
    <row r="23" spans="1:31" s="87" customFormat="1" ht="21.75">
      <c r="A23" s="127">
        <v>14</v>
      </c>
      <c r="B23" s="149" t="s">
        <v>80</v>
      </c>
      <c r="C23" s="128">
        <v>593040</v>
      </c>
      <c r="D23" s="128">
        <v>494200</v>
      </c>
      <c r="E23" s="129">
        <v>395360</v>
      </c>
      <c r="F23" s="130">
        <f t="shared" si="1"/>
        <v>83.333333333333343</v>
      </c>
      <c r="G23" s="131">
        <v>233110</v>
      </c>
      <c r="H23" s="125">
        <v>166083</v>
      </c>
      <c r="I23" s="129">
        <f t="shared" si="9"/>
        <v>67027</v>
      </c>
      <c r="J23" s="130">
        <f t="shared" si="2"/>
        <v>71.246621766547975</v>
      </c>
      <c r="K23" s="128">
        <v>684103</v>
      </c>
      <c r="L23" s="128">
        <v>0</v>
      </c>
      <c r="M23" s="122">
        <v>512662.09</v>
      </c>
      <c r="N23" s="123">
        <f t="shared" si="10"/>
        <v>171440.90999999997</v>
      </c>
      <c r="O23" s="130">
        <f t="shared" si="3"/>
        <v>74.939313232071783</v>
      </c>
      <c r="P23" s="122"/>
      <c r="Q23" s="122"/>
      <c r="R23" s="122"/>
      <c r="S23" s="123"/>
      <c r="T23" s="124"/>
      <c r="U23" s="128">
        <v>167960</v>
      </c>
      <c r="V23" s="128">
        <v>0</v>
      </c>
      <c r="W23" s="128">
        <v>99345.91</v>
      </c>
      <c r="X23" s="129">
        <f t="shared" si="11"/>
        <v>68614.09</v>
      </c>
      <c r="Y23" s="130">
        <f t="shared" si="5"/>
        <v>59.148553226958796</v>
      </c>
      <c r="Z23" s="129">
        <f t="shared" si="6"/>
        <v>1678213</v>
      </c>
      <c r="AA23" s="123">
        <f t="shared" si="12"/>
        <v>0</v>
      </c>
      <c r="AB23" s="123">
        <f t="shared" si="7"/>
        <v>1272291</v>
      </c>
      <c r="AC23" s="123">
        <f t="shared" si="8"/>
        <v>405922</v>
      </c>
      <c r="AD23" s="130">
        <f t="shared" si="0"/>
        <v>75.81224790893647</v>
      </c>
      <c r="AE23" s="174"/>
    </row>
    <row r="24" spans="1:31" s="62" customFormat="1" ht="21.75">
      <c r="A24" s="263">
        <v>15</v>
      </c>
      <c r="B24" s="264" t="s">
        <v>81</v>
      </c>
      <c r="C24" s="122">
        <v>1066200</v>
      </c>
      <c r="D24" s="122">
        <v>888500</v>
      </c>
      <c r="E24" s="123">
        <v>710800</v>
      </c>
      <c r="F24" s="124">
        <f t="shared" si="1"/>
        <v>83.333333333333343</v>
      </c>
      <c r="G24" s="125">
        <v>146115</v>
      </c>
      <c r="H24" s="125">
        <v>110615</v>
      </c>
      <c r="I24" s="123">
        <f t="shared" si="9"/>
        <v>35500</v>
      </c>
      <c r="J24" s="124">
        <f t="shared" si="2"/>
        <v>75.704068713000041</v>
      </c>
      <c r="K24" s="122">
        <v>540202</v>
      </c>
      <c r="L24" s="122">
        <v>0</v>
      </c>
      <c r="M24" s="122">
        <v>383886.49</v>
      </c>
      <c r="N24" s="123">
        <f t="shared" si="10"/>
        <v>156315.51</v>
      </c>
      <c r="O24" s="124">
        <f t="shared" si="3"/>
        <v>71.063507724888098</v>
      </c>
      <c r="P24" s="122"/>
      <c r="Q24" s="122"/>
      <c r="R24" s="122"/>
      <c r="S24" s="123"/>
      <c r="T24" s="124"/>
      <c r="U24" s="122">
        <v>262035</v>
      </c>
      <c r="V24" s="122">
        <v>0</v>
      </c>
      <c r="W24" s="122">
        <v>77592</v>
      </c>
      <c r="X24" s="123">
        <f t="shared" si="11"/>
        <v>184443</v>
      </c>
      <c r="Y24" s="124">
        <f t="shared" si="5"/>
        <v>29.61131146602553</v>
      </c>
      <c r="Z24" s="123">
        <f t="shared" si="6"/>
        <v>2014552</v>
      </c>
      <c r="AA24" s="123">
        <f t="shared" si="12"/>
        <v>0</v>
      </c>
      <c r="AB24" s="123">
        <f t="shared" si="7"/>
        <v>1460593.49</v>
      </c>
      <c r="AC24" s="123">
        <f t="shared" si="8"/>
        <v>553958.51</v>
      </c>
      <c r="AD24" s="124">
        <f t="shared" si="0"/>
        <v>72.502148864859279</v>
      </c>
      <c r="AE24" s="174"/>
    </row>
    <row r="25" spans="1:31" s="62" customFormat="1" ht="21.75">
      <c r="A25" s="263">
        <v>16</v>
      </c>
      <c r="B25" s="264" t="s">
        <v>82</v>
      </c>
      <c r="C25" s="122">
        <v>874560</v>
      </c>
      <c r="D25" s="122">
        <v>728800</v>
      </c>
      <c r="E25" s="123">
        <v>583040</v>
      </c>
      <c r="F25" s="124">
        <f t="shared" si="1"/>
        <v>83.333333333333343</v>
      </c>
      <c r="G25" s="125">
        <v>255103</v>
      </c>
      <c r="H25" s="125">
        <v>190663.48</v>
      </c>
      <c r="I25" s="123">
        <f t="shared" si="9"/>
        <v>64439.51999999999</v>
      </c>
      <c r="J25" s="124">
        <f t="shared" si="2"/>
        <v>74.739803138340193</v>
      </c>
      <c r="K25" s="122">
        <v>710572</v>
      </c>
      <c r="L25" s="122">
        <v>0</v>
      </c>
      <c r="M25" s="122">
        <v>556801.9</v>
      </c>
      <c r="N25" s="123">
        <f t="shared" si="10"/>
        <v>153770.09999999998</v>
      </c>
      <c r="O25" s="124">
        <f t="shared" si="3"/>
        <v>78.359673615059421</v>
      </c>
      <c r="P25" s="122"/>
      <c r="Q25" s="122"/>
      <c r="R25" s="122"/>
      <c r="S25" s="123"/>
      <c r="T25" s="124"/>
      <c r="U25" s="122">
        <v>141642.5</v>
      </c>
      <c r="V25" s="122">
        <v>0</v>
      </c>
      <c r="W25" s="122">
        <v>19488</v>
      </c>
      <c r="X25" s="123">
        <f t="shared" si="11"/>
        <v>122154.5</v>
      </c>
      <c r="Y25" s="124">
        <f t="shared" si="5"/>
        <v>13.758582346400269</v>
      </c>
      <c r="Z25" s="123">
        <f t="shared" si="6"/>
        <v>1981877.5</v>
      </c>
      <c r="AA25" s="123">
        <f t="shared" si="12"/>
        <v>0</v>
      </c>
      <c r="AB25" s="123">
        <f t="shared" si="7"/>
        <v>1495753.38</v>
      </c>
      <c r="AC25" s="123">
        <f t="shared" si="8"/>
        <v>486124.12000000011</v>
      </c>
      <c r="AD25" s="124">
        <f t="shared" si="0"/>
        <v>75.471535450601763</v>
      </c>
      <c r="AE25" s="174"/>
    </row>
    <row r="26" spans="1:31" ht="21.75">
      <c r="A26" s="266">
        <v>17</v>
      </c>
      <c r="B26" s="117" t="s">
        <v>83</v>
      </c>
      <c r="C26" s="150">
        <v>1008000</v>
      </c>
      <c r="D26" s="150">
        <v>828000</v>
      </c>
      <c r="E26" s="123">
        <v>648000</v>
      </c>
      <c r="F26" s="124">
        <f t="shared" si="1"/>
        <v>82.142857142857139</v>
      </c>
      <c r="G26" s="125">
        <v>142646</v>
      </c>
      <c r="H26" s="125">
        <v>134500</v>
      </c>
      <c r="I26" s="123">
        <f t="shared" si="9"/>
        <v>8146</v>
      </c>
      <c r="J26" s="124">
        <f t="shared" si="2"/>
        <v>94.289359673597573</v>
      </c>
      <c r="K26" s="122">
        <v>578022</v>
      </c>
      <c r="L26" s="122">
        <v>0</v>
      </c>
      <c r="M26" s="122">
        <v>450379.15</v>
      </c>
      <c r="N26" s="123">
        <f t="shared" si="10"/>
        <v>127642.84999999998</v>
      </c>
      <c r="O26" s="124">
        <f t="shared" si="3"/>
        <v>77.917302455615882</v>
      </c>
      <c r="P26" s="122"/>
      <c r="Q26" s="122"/>
      <c r="R26" s="122"/>
      <c r="S26" s="123"/>
      <c r="T26" s="124"/>
      <c r="U26" s="122">
        <v>202557.5</v>
      </c>
      <c r="V26" s="122">
        <v>0</v>
      </c>
      <c r="W26" s="122">
        <v>160506.71</v>
      </c>
      <c r="X26" s="123">
        <f t="shared" si="11"/>
        <v>42050.790000000008</v>
      </c>
      <c r="Y26" s="124">
        <f t="shared" si="5"/>
        <v>79.240072571985735</v>
      </c>
      <c r="Z26" s="123">
        <f t="shared" si="6"/>
        <v>1931225.5</v>
      </c>
      <c r="AA26" s="123">
        <f t="shared" si="12"/>
        <v>0</v>
      </c>
      <c r="AB26" s="123">
        <f t="shared" si="7"/>
        <v>1573385.8599999999</v>
      </c>
      <c r="AC26" s="123">
        <f t="shared" si="8"/>
        <v>357839.64000000013</v>
      </c>
      <c r="AD26" s="124">
        <f t="shared" si="0"/>
        <v>81.470851539605277</v>
      </c>
      <c r="AE26" s="174"/>
    </row>
    <row r="27" spans="1:31" s="62" customFormat="1" ht="21.75">
      <c r="A27" s="263">
        <v>18</v>
      </c>
      <c r="B27" s="264" t="s">
        <v>84</v>
      </c>
      <c r="C27" s="122">
        <v>1107000</v>
      </c>
      <c r="D27" s="122">
        <v>922500</v>
      </c>
      <c r="E27" s="123">
        <v>738000</v>
      </c>
      <c r="F27" s="124">
        <f t="shared" si="1"/>
        <v>83.333333333333343</v>
      </c>
      <c r="G27" s="125">
        <v>409296</v>
      </c>
      <c r="H27" s="125">
        <v>352456</v>
      </c>
      <c r="I27" s="123">
        <f t="shared" si="9"/>
        <v>56840</v>
      </c>
      <c r="J27" s="124">
        <f t="shared" si="2"/>
        <v>86.112739924162469</v>
      </c>
      <c r="K27" s="122">
        <v>1854184</v>
      </c>
      <c r="L27" s="122">
        <v>58900</v>
      </c>
      <c r="M27" s="122">
        <v>1486713.66</v>
      </c>
      <c r="N27" s="123">
        <f t="shared" si="10"/>
        <v>308570.34000000008</v>
      </c>
      <c r="O27" s="124">
        <f t="shared" si="3"/>
        <v>80.181560190358667</v>
      </c>
      <c r="P27" s="122"/>
      <c r="Q27" s="122"/>
      <c r="R27" s="122"/>
      <c r="S27" s="123"/>
      <c r="T27" s="124"/>
      <c r="U27" s="122">
        <v>668447.5</v>
      </c>
      <c r="V27" s="122">
        <v>0</v>
      </c>
      <c r="W27" s="122">
        <v>485937</v>
      </c>
      <c r="X27" s="123">
        <f t="shared" si="11"/>
        <v>182510.5</v>
      </c>
      <c r="Y27" s="124">
        <f t="shared" si="5"/>
        <v>72.696359848754014</v>
      </c>
      <c r="Z27" s="123">
        <f>C27+G27+K27+P27+U27</f>
        <v>4038927.5</v>
      </c>
      <c r="AA27" s="123">
        <f t="shared" si="12"/>
        <v>58900</v>
      </c>
      <c r="AB27" s="123">
        <f t="shared" si="7"/>
        <v>3247606.66</v>
      </c>
      <c r="AC27" s="123">
        <f t="shared" si="8"/>
        <v>732420.83999999985</v>
      </c>
      <c r="AD27" s="124">
        <f t="shared" si="0"/>
        <v>80.407649307891759</v>
      </c>
      <c r="AE27" s="174"/>
    </row>
    <row r="28" spans="1:31" ht="21.75">
      <c r="A28" s="266">
        <v>19</v>
      </c>
      <c r="B28" s="264" t="s">
        <v>85</v>
      </c>
      <c r="C28" s="122">
        <v>654120</v>
      </c>
      <c r="D28" s="122">
        <v>545100</v>
      </c>
      <c r="E28" s="123">
        <v>436080</v>
      </c>
      <c r="F28" s="124">
        <f t="shared" si="1"/>
        <v>83.333333333333343</v>
      </c>
      <c r="G28" s="125">
        <v>168870</v>
      </c>
      <c r="H28" s="125">
        <v>143870</v>
      </c>
      <c r="I28" s="123">
        <f t="shared" si="9"/>
        <v>25000</v>
      </c>
      <c r="J28" s="124">
        <f t="shared" si="2"/>
        <v>85.195712678391672</v>
      </c>
      <c r="K28" s="122">
        <v>955814</v>
      </c>
      <c r="L28" s="122">
        <v>0</v>
      </c>
      <c r="M28" s="122">
        <v>600315.31000000006</v>
      </c>
      <c r="N28" s="123">
        <f t="shared" si="10"/>
        <v>355498.68999999994</v>
      </c>
      <c r="O28" s="124">
        <f t="shared" si="3"/>
        <v>62.806708208919318</v>
      </c>
      <c r="P28" s="122"/>
      <c r="Q28" s="122"/>
      <c r="R28" s="122"/>
      <c r="S28" s="123"/>
      <c r="T28" s="124"/>
      <c r="U28" s="122">
        <v>499167.5</v>
      </c>
      <c r="V28" s="122">
        <v>0</v>
      </c>
      <c r="W28" s="122">
        <v>225103.1</v>
      </c>
      <c r="X28" s="123">
        <f t="shared" si="11"/>
        <v>274064.40000000002</v>
      </c>
      <c r="Y28" s="124">
        <f t="shared" si="5"/>
        <v>45.095704347738987</v>
      </c>
      <c r="Z28" s="123">
        <f t="shared" ref="Z28:Z85" si="13">SUM(C28,K28,P28,U28,G28)</f>
        <v>2277971.5</v>
      </c>
      <c r="AA28" s="123">
        <f t="shared" si="12"/>
        <v>0</v>
      </c>
      <c r="AB28" s="123">
        <f t="shared" si="7"/>
        <v>1514388.4100000001</v>
      </c>
      <c r="AC28" s="123">
        <f t="shared" si="8"/>
        <v>763583.08999999985</v>
      </c>
      <c r="AD28" s="124">
        <f t="shared" si="0"/>
        <v>66.479690812637486</v>
      </c>
      <c r="AE28" s="174"/>
    </row>
    <row r="29" spans="1:31" ht="21.75">
      <c r="A29" s="266">
        <v>20</v>
      </c>
      <c r="B29" s="264" t="s">
        <v>86</v>
      </c>
      <c r="C29" s="122">
        <v>647160</v>
      </c>
      <c r="D29" s="122">
        <v>539300</v>
      </c>
      <c r="E29" s="123">
        <v>431440</v>
      </c>
      <c r="F29" s="124">
        <f t="shared" si="1"/>
        <v>83.333333333333343</v>
      </c>
      <c r="G29" s="125">
        <v>268910</v>
      </c>
      <c r="H29" s="125">
        <v>240360</v>
      </c>
      <c r="I29" s="123">
        <f t="shared" si="9"/>
        <v>28550</v>
      </c>
      <c r="J29" s="124">
        <f t="shared" si="2"/>
        <v>89.383064965973745</v>
      </c>
      <c r="K29" s="122">
        <v>853685</v>
      </c>
      <c r="L29" s="122">
        <v>0</v>
      </c>
      <c r="M29" s="122">
        <v>759566.09</v>
      </c>
      <c r="N29" s="123">
        <f t="shared" si="10"/>
        <v>94118.910000000033</v>
      </c>
      <c r="O29" s="124">
        <f t="shared" si="3"/>
        <v>88.974983746932409</v>
      </c>
      <c r="P29" s="122">
        <v>2190000</v>
      </c>
      <c r="Q29" s="122">
        <v>2190000</v>
      </c>
      <c r="R29" s="122">
        <v>0</v>
      </c>
      <c r="S29" s="123">
        <f t="shared" ref="S29:S48" si="14">P29-Q29-R29</f>
        <v>0</v>
      </c>
      <c r="T29" s="124">
        <f t="shared" si="4"/>
        <v>0</v>
      </c>
      <c r="U29" s="122">
        <v>252557.5</v>
      </c>
      <c r="V29" s="122">
        <v>0</v>
      </c>
      <c r="W29" s="122">
        <v>86830</v>
      </c>
      <c r="X29" s="123">
        <f t="shared" si="11"/>
        <v>165727.5</v>
      </c>
      <c r="Y29" s="124">
        <f t="shared" si="5"/>
        <v>34.380289637013355</v>
      </c>
      <c r="Z29" s="123">
        <f t="shared" si="13"/>
        <v>4212312.5</v>
      </c>
      <c r="AA29" s="123">
        <f t="shared" si="12"/>
        <v>2190000</v>
      </c>
      <c r="AB29" s="123">
        <f t="shared" si="7"/>
        <v>1626056.0899999999</v>
      </c>
      <c r="AC29" s="123">
        <f t="shared" si="8"/>
        <v>396256.41000000015</v>
      </c>
      <c r="AD29" s="124">
        <f t="shared" si="0"/>
        <v>38.602456251761943</v>
      </c>
      <c r="AE29" s="174"/>
    </row>
    <row r="30" spans="1:31" ht="21.75">
      <c r="A30" s="266">
        <v>21</v>
      </c>
      <c r="B30" s="264" t="s">
        <v>87</v>
      </c>
      <c r="C30" s="122">
        <v>824756</v>
      </c>
      <c r="D30" s="122">
        <v>680716.25</v>
      </c>
      <c r="E30" s="123">
        <v>536676.25</v>
      </c>
      <c r="F30" s="124">
        <f t="shared" si="1"/>
        <v>82.535471096906235</v>
      </c>
      <c r="G30" s="125">
        <v>226876</v>
      </c>
      <c r="H30" s="125">
        <v>213216.32</v>
      </c>
      <c r="I30" s="123">
        <f t="shared" si="9"/>
        <v>13659.679999999993</v>
      </c>
      <c r="J30" s="124">
        <f t="shared" si="2"/>
        <v>93.979230945538532</v>
      </c>
      <c r="K30" s="122">
        <v>858595</v>
      </c>
      <c r="L30" s="122">
        <v>6750</v>
      </c>
      <c r="M30" s="122">
        <v>690159.19</v>
      </c>
      <c r="N30" s="123">
        <f t="shared" si="10"/>
        <v>161685.81000000006</v>
      </c>
      <c r="O30" s="124">
        <f t="shared" si="3"/>
        <v>80.38239099924877</v>
      </c>
      <c r="P30" s="122"/>
      <c r="Q30" s="122"/>
      <c r="R30" s="122"/>
      <c r="S30" s="123"/>
      <c r="T30" s="124"/>
      <c r="U30" s="122">
        <v>268817.5</v>
      </c>
      <c r="V30" s="122">
        <v>0</v>
      </c>
      <c r="W30" s="122">
        <v>206346</v>
      </c>
      <c r="X30" s="123">
        <f t="shared" si="11"/>
        <v>62471.5</v>
      </c>
      <c r="Y30" s="124">
        <f t="shared" si="5"/>
        <v>76.760627563309683</v>
      </c>
      <c r="Z30" s="123">
        <f t="shared" si="13"/>
        <v>2179044.5</v>
      </c>
      <c r="AA30" s="123">
        <f t="shared" si="12"/>
        <v>6750</v>
      </c>
      <c r="AB30" s="123">
        <f t="shared" si="7"/>
        <v>1790437.76</v>
      </c>
      <c r="AC30" s="123">
        <f t="shared" si="8"/>
        <v>381856.74</v>
      </c>
      <c r="AD30" s="124">
        <f t="shared" si="0"/>
        <v>82.16618614259599</v>
      </c>
      <c r="AE30" s="174"/>
    </row>
    <row r="31" spans="1:31" ht="21.75">
      <c r="A31" s="266">
        <v>22</v>
      </c>
      <c r="B31" s="264" t="s">
        <v>88</v>
      </c>
      <c r="C31" s="122">
        <v>566880</v>
      </c>
      <c r="D31" s="122">
        <v>472400</v>
      </c>
      <c r="E31" s="123">
        <v>377920</v>
      </c>
      <c r="F31" s="124">
        <f t="shared" si="1"/>
        <v>83.333333333333343</v>
      </c>
      <c r="G31" s="125">
        <v>193120</v>
      </c>
      <c r="H31" s="125">
        <v>191228</v>
      </c>
      <c r="I31" s="123">
        <f t="shared" si="9"/>
        <v>1892</v>
      </c>
      <c r="J31" s="124">
        <f t="shared" si="2"/>
        <v>99.020298260149133</v>
      </c>
      <c r="K31" s="122">
        <v>867418</v>
      </c>
      <c r="L31" s="122">
        <v>0</v>
      </c>
      <c r="M31" s="122">
        <v>718100.17</v>
      </c>
      <c r="N31" s="123">
        <f t="shared" si="10"/>
        <v>149317.82999999996</v>
      </c>
      <c r="O31" s="124">
        <f t="shared" si="3"/>
        <v>82.785942878750504</v>
      </c>
      <c r="P31" s="122"/>
      <c r="Q31" s="122"/>
      <c r="R31" s="122"/>
      <c r="S31" s="123"/>
      <c r="T31" s="124"/>
      <c r="U31" s="122">
        <v>482837.5</v>
      </c>
      <c r="V31" s="122">
        <v>10200</v>
      </c>
      <c r="W31" s="122">
        <v>328921</v>
      </c>
      <c r="X31" s="123">
        <f t="shared" si="11"/>
        <v>143716.5</v>
      </c>
      <c r="Y31" s="124">
        <f t="shared" si="5"/>
        <v>68.122504983560717</v>
      </c>
      <c r="Z31" s="123">
        <f t="shared" si="13"/>
        <v>2110255.5</v>
      </c>
      <c r="AA31" s="123">
        <f t="shared" si="12"/>
        <v>10200</v>
      </c>
      <c r="AB31" s="123">
        <f t="shared" si="7"/>
        <v>1710649.17</v>
      </c>
      <c r="AC31" s="123">
        <f t="shared" si="8"/>
        <v>389406.33000000007</v>
      </c>
      <c r="AD31" s="124">
        <f t="shared" si="0"/>
        <v>81.063604383450254</v>
      </c>
      <c r="AE31" s="174"/>
    </row>
    <row r="32" spans="1:31" ht="21.75">
      <c r="A32" s="266">
        <v>23</v>
      </c>
      <c r="B32" s="263" t="s">
        <v>89</v>
      </c>
      <c r="C32" s="122">
        <v>641880</v>
      </c>
      <c r="D32" s="122">
        <v>534900</v>
      </c>
      <c r="E32" s="123">
        <v>427920</v>
      </c>
      <c r="F32" s="124">
        <f t="shared" si="1"/>
        <v>83.333333333333343</v>
      </c>
      <c r="G32" s="125">
        <v>153110</v>
      </c>
      <c r="H32" s="125">
        <v>123860</v>
      </c>
      <c r="I32" s="123">
        <f t="shared" si="9"/>
        <v>29250</v>
      </c>
      <c r="J32" s="124">
        <f t="shared" si="2"/>
        <v>80.896087780027429</v>
      </c>
      <c r="K32" s="122">
        <v>662539</v>
      </c>
      <c r="L32" s="122">
        <v>36500</v>
      </c>
      <c r="M32" s="122">
        <v>572610.69999999995</v>
      </c>
      <c r="N32" s="123">
        <f t="shared" si="10"/>
        <v>53428.300000000047</v>
      </c>
      <c r="O32" s="124">
        <f t="shared" si="3"/>
        <v>86.426716012189459</v>
      </c>
      <c r="P32" s="122"/>
      <c r="Q32" s="122"/>
      <c r="R32" s="122"/>
      <c r="S32" s="123"/>
      <c r="T32" s="124"/>
      <c r="U32" s="122">
        <v>225235</v>
      </c>
      <c r="V32" s="122">
        <v>0</v>
      </c>
      <c r="W32" s="122">
        <v>98264</v>
      </c>
      <c r="X32" s="123">
        <f t="shared" si="11"/>
        <v>126971</v>
      </c>
      <c r="Y32" s="124">
        <f t="shared" si="5"/>
        <v>43.627322574200278</v>
      </c>
      <c r="Z32" s="123">
        <f t="shared" si="13"/>
        <v>1682764</v>
      </c>
      <c r="AA32" s="123">
        <f t="shared" si="12"/>
        <v>36500</v>
      </c>
      <c r="AB32" s="123">
        <f t="shared" si="7"/>
        <v>1329634.7</v>
      </c>
      <c r="AC32" s="123">
        <f t="shared" si="8"/>
        <v>316629.30000000005</v>
      </c>
      <c r="AD32" s="124">
        <f t="shared" si="0"/>
        <v>79.014924255569994</v>
      </c>
      <c r="AE32" s="174"/>
    </row>
    <row r="33" spans="1:31" s="62" customFormat="1" ht="21.75">
      <c r="A33" s="263">
        <v>24</v>
      </c>
      <c r="B33" s="264" t="s">
        <v>90</v>
      </c>
      <c r="C33" s="122">
        <v>535800</v>
      </c>
      <c r="D33" s="122">
        <v>446500</v>
      </c>
      <c r="E33" s="123">
        <v>357200</v>
      </c>
      <c r="F33" s="124">
        <f t="shared" si="1"/>
        <v>83.333333333333343</v>
      </c>
      <c r="G33" s="125">
        <v>559976</v>
      </c>
      <c r="H33" s="125">
        <v>436600</v>
      </c>
      <c r="I33" s="123">
        <f t="shared" si="9"/>
        <v>123376</v>
      </c>
      <c r="J33" s="124">
        <f t="shared" si="2"/>
        <v>77.967627184022177</v>
      </c>
      <c r="K33" s="122">
        <v>741656</v>
      </c>
      <c r="L33" s="122">
        <v>21450</v>
      </c>
      <c r="M33" s="122">
        <v>585188.35</v>
      </c>
      <c r="N33" s="123">
        <f t="shared" si="10"/>
        <v>135017.65000000002</v>
      </c>
      <c r="O33" s="124">
        <f t="shared" si="3"/>
        <v>78.902934783781149</v>
      </c>
      <c r="P33" s="122">
        <v>1529000</v>
      </c>
      <c r="Q33" s="122">
        <v>1529000</v>
      </c>
      <c r="R33" s="122">
        <v>0</v>
      </c>
      <c r="S33" s="123">
        <f t="shared" si="14"/>
        <v>0</v>
      </c>
      <c r="T33" s="124">
        <f t="shared" si="4"/>
        <v>0</v>
      </c>
      <c r="U33" s="122">
        <v>252557.5</v>
      </c>
      <c r="V33" s="122">
        <v>0</v>
      </c>
      <c r="W33" s="122">
        <v>155583</v>
      </c>
      <c r="X33" s="123">
        <f t="shared" si="11"/>
        <v>96974.5</v>
      </c>
      <c r="Y33" s="124">
        <f t="shared" si="5"/>
        <v>61.603001296734405</v>
      </c>
      <c r="Z33" s="123">
        <f t="shared" si="13"/>
        <v>3618989.5</v>
      </c>
      <c r="AA33" s="123">
        <f t="shared" si="12"/>
        <v>1550450</v>
      </c>
      <c r="AB33" s="123">
        <f t="shared" si="7"/>
        <v>1623871.35</v>
      </c>
      <c r="AC33" s="123">
        <f t="shared" si="8"/>
        <v>444668.14999999991</v>
      </c>
      <c r="AD33" s="124">
        <f t="shared" si="0"/>
        <v>44.870849998321354</v>
      </c>
      <c r="AE33" s="174"/>
    </row>
    <row r="34" spans="1:31" ht="21.75">
      <c r="A34" s="266">
        <v>25</v>
      </c>
      <c r="B34" s="264" t="s">
        <v>91</v>
      </c>
      <c r="C34" s="122">
        <v>863640</v>
      </c>
      <c r="D34" s="122">
        <v>719700</v>
      </c>
      <c r="E34" s="123">
        <v>575760</v>
      </c>
      <c r="F34" s="124">
        <f t="shared" si="1"/>
        <v>83.333333333333343</v>
      </c>
      <c r="G34" s="125">
        <v>307625</v>
      </c>
      <c r="H34" s="125">
        <v>288815</v>
      </c>
      <c r="I34" s="123">
        <f t="shared" si="9"/>
        <v>18810</v>
      </c>
      <c r="J34" s="124">
        <f t="shared" si="2"/>
        <v>93.885412433969933</v>
      </c>
      <c r="K34" s="122">
        <v>573502</v>
      </c>
      <c r="L34" s="122">
        <v>0</v>
      </c>
      <c r="M34" s="122">
        <v>536716.75</v>
      </c>
      <c r="N34" s="123">
        <f t="shared" si="10"/>
        <v>36785.25</v>
      </c>
      <c r="O34" s="124">
        <f t="shared" si="3"/>
        <v>93.585854975222404</v>
      </c>
      <c r="P34" s="122"/>
      <c r="Q34" s="122"/>
      <c r="R34" s="122"/>
      <c r="S34" s="123"/>
      <c r="T34" s="124"/>
      <c r="U34" s="122">
        <v>202557.5</v>
      </c>
      <c r="V34" s="122">
        <v>0</v>
      </c>
      <c r="W34" s="122">
        <v>184720</v>
      </c>
      <c r="X34" s="123">
        <f t="shared" si="11"/>
        <v>17837.5</v>
      </c>
      <c r="Y34" s="124">
        <f t="shared" si="5"/>
        <v>91.193858533996519</v>
      </c>
      <c r="Z34" s="123">
        <f t="shared" si="13"/>
        <v>1947324.5</v>
      </c>
      <c r="AA34" s="123">
        <f t="shared" si="12"/>
        <v>0</v>
      </c>
      <c r="AB34" s="123">
        <f t="shared" si="7"/>
        <v>1729951.75</v>
      </c>
      <c r="AC34" s="123">
        <f t="shared" si="8"/>
        <v>217372.75</v>
      </c>
      <c r="AD34" s="124">
        <f t="shared" si="0"/>
        <v>88.837363777839798</v>
      </c>
      <c r="AE34" s="174"/>
    </row>
    <row r="35" spans="1:31" ht="21.75">
      <c r="A35" s="266">
        <v>26</v>
      </c>
      <c r="B35" s="264" t="s">
        <v>92</v>
      </c>
      <c r="C35" s="122">
        <v>797160</v>
      </c>
      <c r="D35" s="122">
        <v>727910</v>
      </c>
      <c r="E35" s="123">
        <v>595050</v>
      </c>
      <c r="F35" s="124">
        <f t="shared" si="1"/>
        <v>91.312910833458787</v>
      </c>
      <c r="G35" s="125">
        <v>479628</v>
      </c>
      <c r="H35" s="125">
        <v>463397.64</v>
      </c>
      <c r="I35" s="123">
        <f>SUM(G35-H35)</f>
        <v>16230.359999999986</v>
      </c>
      <c r="J35" s="124">
        <f t="shared" si="2"/>
        <v>96.616052440641496</v>
      </c>
      <c r="K35" s="122">
        <v>557616</v>
      </c>
      <c r="L35" s="122">
        <v>0</v>
      </c>
      <c r="M35" s="122">
        <v>464307.08</v>
      </c>
      <c r="N35" s="123">
        <f t="shared" si="10"/>
        <v>93308.919999999984</v>
      </c>
      <c r="O35" s="124">
        <f t="shared" si="3"/>
        <v>83.266455768844523</v>
      </c>
      <c r="P35" s="122"/>
      <c r="Q35" s="122"/>
      <c r="R35" s="122"/>
      <c r="S35" s="123"/>
      <c r="T35" s="124"/>
      <c r="U35" s="122">
        <v>252557.5</v>
      </c>
      <c r="V35" s="122">
        <v>0</v>
      </c>
      <c r="W35" s="122">
        <v>18431</v>
      </c>
      <c r="X35" s="123">
        <f t="shared" si="11"/>
        <v>234126.5</v>
      </c>
      <c r="Y35" s="124">
        <f t="shared" si="5"/>
        <v>7.2977440780812293</v>
      </c>
      <c r="Z35" s="123">
        <f t="shared" si="13"/>
        <v>2086961.5</v>
      </c>
      <c r="AA35" s="123">
        <f t="shared" si="12"/>
        <v>0</v>
      </c>
      <c r="AB35" s="123">
        <f t="shared" si="7"/>
        <v>1674045.7200000002</v>
      </c>
      <c r="AC35" s="123">
        <f t="shared" si="8"/>
        <v>412915.7799999998</v>
      </c>
      <c r="AD35" s="124">
        <f t="shared" si="0"/>
        <v>80.214499404996218</v>
      </c>
      <c r="AE35" s="174"/>
    </row>
    <row r="36" spans="1:31" ht="21.75">
      <c r="A36" s="266">
        <v>27</v>
      </c>
      <c r="B36" s="264" t="s">
        <v>93</v>
      </c>
      <c r="C36" s="122">
        <v>1123560</v>
      </c>
      <c r="D36" s="122">
        <v>936300</v>
      </c>
      <c r="E36" s="123">
        <v>749040</v>
      </c>
      <c r="F36" s="124">
        <f t="shared" si="1"/>
        <v>83.333333333333343</v>
      </c>
      <c r="G36" s="125">
        <v>214649</v>
      </c>
      <c r="H36" s="125">
        <v>166149</v>
      </c>
      <c r="I36" s="123">
        <f t="shared" si="9"/>
        <v>48500</v>
      </c>
      <c r="J36" s="124">
        <f t="shared" si="2"/>
        <v>77.404972769498116</v>
      </c>
      <c r="K36" s="122">
        <v>933213</v>
      </c>
      <c r="L36" s="122">
        <v>0</v>
      </c>
      <c r="M36" s="122">
        <v>748679.37</v>
      </c>
      <c r="N36" s="123">
        <f t="shared" si="10"/>
        <v>184533.63</v>
      </c>
      <c r="O36" s="124">
        <f t="shared" si="3"/>
        <v>80.225990208023248</v>
      </c>
      <c r="P36" s="122">
        <v>9850000</v>
      </c>
      <c r="Q36" s="122">
        <v>7880000</v>
      </c>
      <c r="R36" s="122">
        <v>1811902.03</v>
      </c>
      <c r="S36" s="123">
        <f t="shared" si="14"/>
        <v>158097.96999999997</v>
      </c>
      <c r="T36" s="124">
        <f t="shared" si="4"/>
        <v>18.394944467005075</v>
      </c>
      <c r="U36" s="122">
        <v>225235</v>
      </c>
      <c r="V36" s="122">
        <v>0</v>
      </c>
      <c r="W36" s="122">
        <v>78006</v>
      </c>
      <c r="X36" s="123">
        <f t="shared" si="11"/>
        <v>147229</v>
      </c>
      <c r="Y36" s="124">
        <f t="shared" si="5"/>
        <v>34.633160920816039</v>
      </c>
      <c r="Z36" s="123">
        <f t="shared" si="13"/>
        <v>12346657</v>
      </c>
      <c r="AA36" s="123">
        <f t="shared" si="12"/>
        <v>7880000</v>
      </c>
      <c r="AB36" s="123">
        <f t="shared" si="7"/>
        <v>3741036.4000000004</v>
      </c>
      <c r="AC36" s="123">
        <f t="shared" si="8"/>
        <v>725620.59999999963</v>
      </c>
      <c r="AD36" s="124">
        <f t="shared" si="0"/>
        <v>30.299994565330522</v>
      </c>
      <c r="AE36" s="174"/>
    </row>
    <row r="37" spans="1:31" ht="21.75">
      <c r="A37" s="266">
        <v>28</v>
      </c>
      <c r="B37" s="264" t="s">
        <v>94</v>
      </c>
      <c r="C37" s="122">
        <v>650760</v>
      </c>
      <c r="D37" s="122">
        <v>542300</v>
      </c>
      <c r="E37" s="123">
        <v>415200</v>
      </c>
      <c r="F37" s="124">
        <f t="shared" si="1"/>
        <v>83.333333333333343</v>
      </c>
      <c r="G37" s="125">
        <v>248050</v>
      </c>
      <c r="H37" s="125">
        <v>233800</v>
      </c>
      <c r="I37" s="123">
        <f t="shared" si="9"/>
        <v>14250</v>
      </c>
      <c r="J37" s="124">
        <f t="shared" si="2"/>
        <v>94.255190485789157</v>
      </c>
      <c r="K37" s="122">
        <v>831191</v>
      </c>
      <c r="L37" s="122">
        <v>13375</v>
      </c>
      <c r="M37" s="122">
        <v>650835.94999999995</v>
      </c>
      <c r="N37" s="123">
        <f t="shared" si="10"/>
        <v>166980.05000000005</v>
      </c>
      <c r="O37" s="124">
        <f t="shared" si="3"/>
        <v>78.301611783573193</v>
      </c>
      <c r="P37" s="122"/>
      <c r="Q37" s="122"/>
      <c r="R37" s="122"/>
      <c r="S37" s="123"/>
      <c r="T37" s="124"/>
      <c r="U37" s="122">
        <v>225235</v>
      </c>
      <c r="V37" s="122">
        <v>58800</v>
      </c>
      <c r="W37" s="122">
        <v>12870</v>
      </c>
      <c r="X37" s="123">
        <f t="shared" si="11"/>
        <v>153565</v>
      </c>
      <c r="Y37" s="124">
        <f t="shared" si="5"/>
        <v>5.7140320110107226</v>
      </c>
      <c r="Z37" s="123">
        <f t="shared" si="13"/>
        <v>1955236</v>
      </c>
      <c r="AA37" s="123">
        <f t="shared" si="12"/>
        <v>72175</v>
      </c>
      <c r="AB37" s="123">
        <f t="shared" si="7"/>
        <v>1439805.95</v>
      </c>
      <c r="AC37" s="123">
        <f t="shared" si="8"/>
        <v>443255.05000000005</v>
      </c>
      <c r="AD37" s="124">
        <f t="shared" si="0"/>
        <v>73.63847382106303</v>
      </c>
      <c r="AE37" s="174"/>
    </row>
    <row r="38" spans="1:31" ht="21.75">
      <c r="A38" s="266">
        <v>29</v>
      </c>
      <c r="B38" s="264" t="s">
        <v>95</v>
      </c>
      <c r="C38" s="122">
        <v>646320</v>
      </c>
      <c r="D38" s="122">
        <v>538600</v>
      </c>
      <c r="E38" s="123">
        <v>377020</v>
      </c>
      <c r="F38" s="124">
        <f t="shared" si="1"/>
        <v>83.333333333333343</v>
      </c>
      <c r="G38" s="125">
        <v>312870</v>
      </c>
      <c r="H38" s="125">
        <v>203460</v>
      </c>
      <c r="I38" s="123">
        <f t="shared" si="9"/>
        <v>109410</v>
      </c>
      <c r="J38" s="124">
        <f t="shared" si="2"/>
        <v>65.030204238181994</v>
      </c>
      <c r="K38" s="122">
        <v>757509</v>
      </c>
      <c r="L38" s="122">
        <v>0</v>
      </c>
      <c r="M38" s="122">
        <v>664341.4</v>
      </c>
      <c r="N38" s="123">
        <f t="shared" si="10"/>
        <v>93167.599999999977</v>
      </c>
      <c r="O38" s="124">
        <f t="shared" si="3"/>
        <v>87.700792993878622</v>
      </c>
      <c r="P38" s="122">
        <v>499000</v>
      </c>
      <c r="Q38" s="122">
        <v>0</v>
      </c>
      <c r="R38" s="122">
        <v>484862.09</v>
      </c>
      <c r="S38" s="123">
        <f t="shared" si="14"/>
        <v>14137.909999999974</v>
      </c>
      <c r="T38" s="124">
        <f t="shared" si="4"/>
        <v>97.166751503006026</v>
      </c>
      <c r="U38" s="122">
        <v>482837.5</v>
      </c>
      <c r="V38" s="122">
        <v>0</v>
      </c>
      <c r="W38" s="122">
        <v>242182.99</v>
      </c>
      <c r="X38" s="123">
        <f t="shared" si="11"/>
        <v>240654.51</v>
      </c>
      <c r="Y38" s="124">
        <f t="shared" si="5"/>
        <v>50.158280995158819</v>
      </c>
      <c r="Z38" s="123">
        <f t="shared" si="13"/>
        <v>2698536.5</v>
      </c>
      <c r="AA38" s="123">
        <f t="shared" si="12"/>
        <v>0</v>
      </c>
      <c r="AB38" s="123">
        <f t="shared" si="7"/>
        <v>2133446.48</v>
      </c>
      <c r="AC38" s="123">
        <f t="shared" si="8"/>
        <v>565090.02</v>
      </c>
      <c r="AD38" s="124">
        <f t="shared" si="0"/>
        <v>79.059389413483942</v>
      </c>
      <c r="AE38" s="174"/>
    </row>
    <row r="39" spans="1:31" ht="21.75">
      <c r="A39" s="266">
        <v>30</v>
      </c>
      <c r="B39" s="264" t="s">
        <v>96</v>
      </c>
      <c r="C39" s="122">
        <v>936720</v>
      </c>
      <c r="D39" s="122">
        <v>780600</v>
      </c>
      <c r="E39" s="123">
        <v>624480</v>
      </c>
      <c r="F39" s="124">
        <f t="shared" si="1"/>
        <v>83.333333333333343</v>
      </c>
      <c r="G39" s="125">
        <v>387158</v>
      </c>
      <c r="H39" s="125">
        <v>350483</v>
      </c>
      <c r="I39" s="123">
        <f t="shared" si="9"/>
        <v>36675</v>
      </c>
      <c r="J39" s="124">
        <f t="shared" si="2"/>
        <v>90.527123293332437</v>
      </c>
      <c r="K39" s="122">
        <v>609589</v>
      </c>
      <c r="L39" s="122">
        <v>0</v>
      </c>
      <c r="M39" s="122">
        <v>470608.56</v>
      </c>
      <c r="N39" s="123">
        <f t="shared" si="10"/>
        <v>138980.44</v>
      </c>
      <c r="O39" s="124">
        <f t="shared" si="3"/>
        <v>77.200959991075962</v>
      </c>
      <c r="P39" s="122"/>
      <c r="Q39" s="122"/>
      <c r="R39" s="122"/>
      <c r="S39" s="123"/>
      <c r="T39" s="124"/>
      <c r="U39" s="122">
        <v>252557.5</v>
      </c>
      <c r="V39" s="122">
        <v>0</v>
      </c>
      <c r="W39" s="122">
        <v>160796</v>
      </c>
      <c r="X39" s="123">
        <f t="shared" si="11"/>
        <v>91761.5</v>
      </c>
      <c r="Y39" s="124">
        <f t="shared" si="5"/>
        <v>63.667085713154428</v>
      </c>
      <c r="Z39" s="123">
        <f t="shared" si="13"/>
        <v>2186024.5</v>
      </c>
      <c r="AA39" s="123">
        <f t="shared" si="12"/>
        <v>0</v>
      </c>
      <c r="AB39" s="123">
        <f t="shared" si="7"/>
        <v>1762487.56</v>
      </c>
      <c r="AC39" s="123">
        <f t="shared" si="8"/>
        <v>423536.93999999994</v>
      </c>
      <c r="AD39" s="124">
        <f t="shared" si="0"/>
        <v>80.625242763747622</v>
      </c>
      <c r="AE39" s="174"/>
    </row>
    <row r="40" spans="1:31" ht="21.75">
      <c r="A40" s="266">
        <v>31</v>
      </c>
      <c r="B40" s="264" t="s">
        <v>97</v>
      </c>
      <c r="C40" s="122">
        <v>744960</v>
      </c>
      <c r="D40" s="122">
        <v>616300</v>
      </c>
      <c r="E40" s="123">
        <v>487640</v>
      </c>
      <c r="F40" s="124">
        <f t="shared" si="1"/>
        <v>82.72927405498281</v>
      </c>
      <c r="G40" s="125">
        <v>215285</v>
      </c>
      <c r="H40" s="125">
        <v>198596.4</v>
      </c>
      <c r="I40" s="123">
        <f t="shared" si="9"/>
        <v>16688.600000000006</v>
      </c>
      <c r="J40" s="124">
        <f t="shared" si="2"/>
        <v>92.248136191560022</v>
      </c>
      <c r="K40" s="122">
        <v>699057</v>
      </c>
      <c r="L40" s="122">
        <v>0</v>
      </c>
      <c r="M40" s="122">
        <v>684438.16</v>
      </c>
      <c r="N40" s="123">
        <f t="shared" si="10"/>
        <v>14618.839999999967</v>
      </c>
      <c r="O40" s="124">
        <f t="shared" si="3"/>
        <v>97.908777109734984</v>
      </c>
      <c r="P40" s="122"/>
      <c r="Q40" s="122"/>
      <c r="R40" s="122"/>
      <c r="S40" s="123"/>
      <c r="T40" s="124"/>
      <c r="U40" s="122">
        <v>225235</v>
      </c>
      <c r="V40" s="122">
        <v>0</v>
      </c>
      <c r="W40" s="122">
        <v>197571</v>
      </c>
      <c r="X40" s="123">
        <f t="shared" si="11"/>
        <v>27664</v>
      </c>
      <c r="Y40" s="124">
        <f t="shared" si="5"/>
        <v>87.717717051079973</v>
      </c>
      <c r="Z40" s="123">
        <f t="shared" si="13"/>
        <v>1884537</v>
      </c>
      <c r="AA40" s="123">
        <f t="shared" si="12"/>
        <v>0</v>
      </c>
      <c r="AB40" s="123">
        <f t="shared" si="7"/>
        <v>1696905.56</v>
      </c>
      <c r="AC40" s="123">
        <f t="shared" si="8"/>
        <v>187631.43999999994</v>
      </c>
      <c r="AD40" s="124">
        <f t="shared" si="0"/>
        <v>90.043631937181388</v>
      </c>
      <c r="AE40" s="174"/>
    </row>
    <row r="41" spans="1:31" s="62" customFormat="1" ht="21.75">
      <c r="A41" s="263">
        <v>32</v>
      </c>
      <c r="B41" s="264" t="s">
        <v>98</v>
      </c>
      <c r="C41" s="122">
        <v>767400</v>
      </c>
      <c r="D41" s="122">
        <v>612400</v>
      </c>
      <c r="E41" s="123">
        <v>489920</v>
      </c>
      <c r="F41" s="124">
        <f t="shared" si="1"/>
        <v>79.801928590044298</v>
      </c>
      <c r="G41" s="125">
        <v>251631</v>
      </c>
      <c r="H41" s="125">
        <v>219056</v>
      </c>
      <c r="I41" s="123">
        <f t="shared" si="9"/>
        <v>32575</v>
      </c>
      <c r="J41" s="124">
        <f t="shared" si="2"/>
        <v>87.054456724330464</v>
      </c>
      <c r="K41" s="122">
        <v>836078</v>
      </c>
      <c r="L41" s="122">
        <v>0</v>
      </c>
      <c r="M41" s="122">
        <v>691574.59</v>
      </c>
      <c r="N41" s="123">
        <f t="shared" si="10"/>
        <v>144503.41000000003</v>
      </c>
      <c r="O41" s="124">
        <f t="shared" si="3"/>
        <v>82.716515683943356</v>
      </c>
      <c r="P41" s="122">
        <v>248900</v>
      </c>
      <c r="Q41" s="122">
        <v>0</v>
      </c>
      <c r="R41" s="122">
        <v>248900</v>
      </c>
      <c r="S41" s="123">
        <f t="shared" si="14"/>
        <v>0</v>
      </c>
      <c r="T41" s="124">
        <f t="shared" si="4"/>
        <v>100</v>
      </c>
      <c r="U41" s="122">
        <v>930515</v>
      </c>
      <c r="V41" s="122">
        <v>25000</v>
      </c>
      <c r="W41" s="122">
        <v>855375</v>
      </c>
      <c r="X41" s="123">
        <f t="shared" si="11"/>
        <v>50140</v>
      </c>
      <c r="Y41" s="124">
        <f t="shared" si="5"/>
        <v>91.924901801690467</v>
      </c>
      <c r="Z41" s="123">
        <f t="shared" si="13"/>
        <v>3034524</v>
      </c>
      <c r="AA41" s="123">
        <f t="shared" si="12"/>
        <v>25000</v>
      </c>
      <c r="AB41" s="123">
        <f t="shared" si="7"/>
        <v>2627305.59</v>
      </c>
      <c r="AC41" s="123">
        <f t="shared" si="8"/>
        <v>382218.41000000015</v>
      </c>
      <c r="AD41" s="124">
        <f t="shared" ref="AD41:AD72" si="15">AB41/Z41*100</f>
        <v>86.580484781138651</v>
      </c>
      <c r="AE41" s="174"/>
    </row>
    <row r="42" spans="1:31" s="87" customFormat="1" ht="21.75">
      <c r="A42" s="127">
        <v>33</v>
      </c>
      <c r="B42" s="149" t="s">
        <v>99</v>
      </c>
      <c r="C42" s="128">
        <v>638040</v>
      </c>
      <c r="D42" s="128">
        <v>531700</v>
      </c>
      <c r="E42" s="129">
        <v>425360</v>
      </c>
      <c r="F42" s="130">
        <f t="shared" si="1"/>
        <v>83.333333333333343</v>
      </c>
      <c r="G42" s="131">
        <v>338168</v>
      </c>
      <c r="H42" s="125">
        <v>301918</v>
      </c>
      <c r="I42" s="129">
        <f t="shared" si="9"/>
        <v>36250</v>
      </c>
      <c r="J42" s="130">
        <f t="shared" si="2"/>
        <v>89.280475976437742</v>
      </c>
      <c r="K42" s="128">
        <v>801277</v>
      </c>
      <c r="L42" s="128">
        <v>0</v>
      </c>
      <c r="M42" s="122">
        <v>677970.58</v>
      </c>
      <c r="N42" s="123">
        <f t="shared" si="10"/>
        <v>123306.42000000004</v>
      </c>
      <c r="O42" s="130">
        <f t="shared" si="3"/>
        <v>84.611261773394219</v>
      </c>
      <c r="P42" s="122"/>
      <c r="Q42" s="122"/>
      <c r="R42" s="122"/>
      <c r="S42" s="123"/>
      <c r="T42" s="124"/>
      <c r="U42" s="128">
        <v>1277235</v>
      </c>
      <c r="V42" s="128">
        <v>24500</v>
      </c>
      <c r="W42" s="128">
        <v>128292.6</v>
      </c>
      <c r="X42" s="129">
        <f t="shared" si="11"/>
        <v>1124442.3999999999</v>
      </c>
      <c r="Y42" s="130">
        <f t="shared" si="5"/>
        <v>10.044557187988115</v>
      </c>
      <c r="Z42" s="129">
        <f t="shared" si="13"/>
        <v>3054720</v>
      </c>
      <c r="AA42" s="123">
        <f t="shared" si="12"/>
        <v>24500</v>
      </c>
      <c r="AB42" s="123">
        <f t="shared" si="7"/>
        <v>1639881.1800000002</v>
      </c>
      <c r="AC42" s="123">
        <f t="shared" ref="AC42:AC73" si="16">Z42-AA42-AB42</f>
        <v>1390338.8199999998</v>
      </c>
      <c r="AD42" s="130">
        <f t="shared" si="15"/>
        <v>53.683518620364559</v>
      </c>
      <c r="AE42" s="174"/>
    </row>
    <row r="43" spans="1:31" s="62" customFormat="1" ht="21.75">
      <c r="A43" s="263">
        <v>34</v>
      </c>
      <c r="B43" s="263" t="s">
        <v>100</v>
      </c>
      <c r="C43" s="150">
        <v>564240</v>
      </c>
      <c r="D43" s="150">
        <v>470200</v>
      </c>
      <c r="E43" s="123">
        <v>360080</v>
      </c>
      <c r="F43" s="124">
        <f t="shared" si="1"/>
        <v>83.333333333333343</v>
      </c>
      <c r="G43" s="125">
        <v>387455</v>
      </c>
      <c r="H43" s="125">
        <v>331404.74</v>
      </c>
      <c r="I43" s="123">
        <f t="shared" si="9"/>
        <v>56050.260000000009</v>
      </c>
      <c r="J43" s="124">
        <f t="shared" si="2"/>
        <v>85.533736821050184</v>
      </c>
      <c r="K43" s="122">
        <v>850724</v>
      </c>
      <c r="L43" s="122">
        <v>0</v>
      </c>
      <c r="M43" s="122">
        <v>689433.35</v>
      </c>
      <c r="N43" s="123">
        <f t="shared" si="10"/>
        <v>161290.65000000002</v>
      </c>
      <c r="O43" s="124">
        <f t="shared" si="3"/>
        <v>81.040778207738356</v>
      </c>
      <c r="P43" s="122"/>
      <c r="Q43" s="122"/>
      <c r="R43" s="122"/>
      <c r="S43" s="123"/>
      <c r="T43" s="124"/>
      <c r="U43" s="122">
        <v>252557.5</v>
      </c>
      <c r="V43" s="122">
        <v>0</v>
      </c>
      <c r="W43" s="122">
        <v>133575.79999999999</v>
      </c>
      <c r="X43" s="123">
        <f t="shared" si="11"/>
        <v>118981.70000000001</v>
      </c>
      <c r="Y43" s="124">
        <f t="shared" si="5"/>
        <v>52.889262841135185</v>
      </c>
      <c r="Z43" s="123">
        <f t="shared" si="13"/>
        <v>2054976.5</v>
      </c>
      <c r="AA43" s="123">
        <f t="shared" si="12"/>
        <v>0</v>
      </c>
      <c r="AB43" s="123">
        <f t="shared" si="7"/>
        <v>1624613.8900000001</v>
      </c>
      <c r="AC43" s="123">
        <f t="shared" si="16"/>
        <v>430362.60999999987</v>
      </c>
      <c r="AD43" s="124">
        <f t="shared" si="15"/>
        <v>79.057541047306387</v>
      </c>
      <c r="AE43" s="174"/>
    </row>
    <row r="44" spans="1:31" ht="21.75">
      <c r="A44" s="266">
        <v>35</v>
      </c>
      <c r="B44" s="117" t="s">
        <v>101</v>
      </c>
      <c r="C44" s="122">
        <v>719649</v>
      </c>
      <c r="D44" s="122">
        <v>587149.5</v>
      </c>
      <c r="E44" s="123">
        <v>475049.5</v>
      </c>
      <c r="F44" s="124">
        <f t="shared" si="1"/>
        <v>81.588315970702382</v>
      </c>
      <c r="G44" s="125">
        <v>331855</v>
      </c>
      <c r="H44" s="125">
        <v>270216</v>
      </c>
      <c r="I44" s="123">
        <f t="shared" si="9"/>
        <v>61639</v>
      </c>
      <c r="J44" s="124">
        <f t="shared" si="2"/>
        <v>81.425923972819461</v>
      </c>
      <c r="K44" s="122">
        <v>670172</v>
      </c>
      <c r="L44" s="122">
        <v>0</v>
      </c>
      <c r="M44" s="122">
        <v>468570.68</v>
      </c>
      <c r="N44" s="123">
        <f t="shared" si="10"/>
        <v>201601.32</v>
      </c>
      <c r="O44" s="124">
        <f t="shared" si="3"/>
        <v>69.917973296407482</v>
      </c>
      <c r="P44" s="122"/>
      <c r="Q44" s="122"/>
      <c r="R44" s="122"/>
      <c r="S44" s="123"/>
      <c r="T44" s="124"/>
      <c r="U44" s="122">
        <v>252557.5</v>
      </c>
      <c r="V44" s="122">
        <v>0</v>
      </c>
      <c r="W44" s="122">
        <v>154805.71</v>
      </c>
      <c r="X44" s="123">
        <f t="shared" si="11"/>
        <v>97751.790000000008</v>
      </c>
      <c r="Y44" s="124">
        <f t="shared" si="5"/>
        <v>61.295233758649012</v>
      </c>
      <c r="Z44" s="123">
        <f t="shared" si="13"/>
        <v>1974233.5</v>
      </c>
      <c r="AA44" s="123">
        <f t="shared" si="12"/>
        <v>0</v>
      </c>
      <c r="AB44" s="123">
        <f t="shared" si="7"/>
        <v>1480741.89</v>
      </c>
      <c r="AC44" s="123">
        <f t="shared" si="16"/>
        <v>493491.6100000001</v>
      </c>
      <c r="AD44" s="124">
        <f t="shared" si="15"/>
        <v>75.003381818817275</v>
      </c>
      <c r="AE44" s="174"/>
    </row>
    <row r="45" spans="1:31" ht="21.75">
      <c r="A45" s="266">
        <v>36</v>
      </c>
      <c r="B45" s="264" t="s">
        <v>102</v>
      </c>
      <c r="C45" s="122">
        <v>542160</v>
      </c>
      <c r="D45" s="122">
        <v>406620</v>
      </c>
      <c r="E45" s="123">
        <v>316260</v>
      </c>
      <c r="F45" s="124">
        <f t="shared" si="1"/>
        <v>75</v>
      </c>
      <c r="G45" s="125">
        <v>212870</v>
      </c>
      <c r="H45" s="125">
        <v>147485</v>
      </c>
      <c r="I45" s="123">
        <f t="shared" si="9"/>
        <v>65385</v>
      </c>
      <c r="J45" s="124">
        <f t="shared" si="2"/>
        <v>69.284070089726129</v>
      </c>
      <c r="K45" s="122">
        <v>588268</v>
      </c>
      <c r="L45" s="122">
        <v>0</v>
      </c>
      <c r="M45" s="122">
        <v>442281.78</v>
      </c>
      <c r="N45" s="123">
        <f t="shared" si="10"/>
        <v>145986.21999999997</v>
      </c>
      <c r="O45" s="124">
        <f t="shared" si="3"/>
        <v>75.183722385035395</v>
      </c>
      <c r="P45" s="122"/>
      <c r="Q45" s="122"/>
      <c r="R45" s="122"/>
      <c r="S45" s="123"/>
      <c r="T45" s="124"/>
      <c r="U45" s="122">
        <v>1252557.5</v>
      </c>
      <c r="V45" s="122">
        <v>0</v>
      </c>
      <c r="W45" s="122">
        <v>146401.20000000001</v>
      </c>
      <c r="X45" s="123">
        <f t="shared" si="11"/>
        <v>1106156.3</v>
      </c>
      <c r="Y45" s="124">
        <f t="shared" si="5"/>
        <v>11.688181979669597</v>
      </c>
      <c r="Z45" s="123">
        <f t="shared" si="13"/>
        <v>2595855.5</v>
      </c>
      <c r="AA45" s="123">
        <f t="shared" si="12"/>
        <v>0</v>
      </c>
      <c r="AB45" s="123">
        <f t="shared" si="7"/>
        <v>1142787.98</v>
      </c>
      <c r="AC45" s="123">
        <f t="shared" si="16"/>
        <v>1453067.52</v>
      </c>
      <c r="AD45" s="124">
        <f t="shared" si="15"/>
        <v>44.0235590925612</v>
      </c>
      <c r="AE45" s="174"/>
    </row>
    <row r="46" spans="1:31" s="62" customFormat="1" ht="21.75">
      <c r="A46" s="263">
        <v>37</v>
      </c>
      <c r="B46" s="264" t="s">
        <v>103</v>
      </c>
      <c r="C46" s="122">
        <v>643920</v>
      </c>
      <c r="D46" s="122">
        <v>536600</v>
      </c>
      <c r="E46" s="123">
        <v>429280</v>
      </c>
      <c r="F46" s="124">
        <f t="shared" si="1"/>
        <v>83.333333333333343</v>
      </c>
      <c r="G46" s="125">
        <v>213983</v>
      </c>
      <c r="H46" s="125">
        <v>193460</v>
      </c>
      <c r="I46" s="123">
        <f t="shared" si="9"/>
        <v>20523</v>
      </c>
      <c r="J46" s="124">
        <f t="shared" si="2"/>
        <v>90.409051186309199</v>
      </c>
      <c r="K46" s="122">
        <v>1189327</v>
      </c>
      <c r="L46" s="122">
        <v>164294</v>
      </c>
      <c r="M46" s="122">
        <v>843025.53</v>
      </c>
      <c r="N46" s="123">
        <f t="shared" si="10"/>
        <v>182007.46999999997</v>
      </c>
      <c r="O46" s="124">
        <f t="shared" si="3"/>
        <v>70.882568881392586</v>
      </c>
      <c r="P46" s="122"/>
      <c r="Q46" s="122"/>
      <c r="R46" s="122"/>
      <c r="S46" s="123"/>
      <c r="T46" s="124"/>
      <c r="U46" s="122">
        <v>871412.5</v>
      </c>
      <c r="V46" s="122">
        <v>26000</v>
      </c>
      <c r="W46" s="122">
        <v>574954.6</v>
      </c>
      <c r="X46" s="123">
        <f t="shared" si="11"/>
        <v>270457.90000000002</v>
      </c>
      <c r="Y46" s="124">
        <f t="shared" si="5"/>
        <v>65.979613558446772</v>
      </c>
      <c r="Z46" s="123">
        <f t="shared" si="13"/>
        <v>2918642.5</v>
      </c>
      <c r="AA46" s="123">
        <f t="shared" si="12"/>
        <v>190294</v>
      </c>
      <c r="AB46" s="123">
        <f t="shared" si="7"/>
        <v>2148040.13</v>
      </c>
      <c r="AC46" s="123">
        <f t="shared" si="16"/>
        <v>580308.37000000011</v>
      </c>
      <c r="AD46" s="124">
        <f t="shared" si="15"/>
        <v>73.597233302811148</v>
      </c>
      <c r="AE46" s="174"/>
    </row>
    <row r="47" spans="1:31" ht="21.75">
      <c r="A47" s="266">
        <v>38</v>
      </c>
      <c r="B47" s="264" t="s">
        <v>104</v>
      </c>
      <c r="C47" s="122">
        <v>1018320</v>
      </c>
      <c r="D47" s="122">
        <v>848600</v>
      </c>
      <c r="E47" s="123">
        <v>678880</v>
      </c>
      <c r="F47" s="124">
        <f t="shared" si="1"/>
        <v>83.333333333333343</v>
      </c>
      <c r="G47" s="125">
        <v>143879</v>
      </c>
      <c r="H47" s="125">
        <v>132179</v>
      </c>
      <c r="I47" s="123">
        <f t="shared" si="9"/>
        <v>11700</v>
      </c>
      <c r="J47" s="124">
        <f t="shared" si="2"/>
        <v>91.868167001438707</v>
      </c>
      <c r="K47" s="122">
        <v>705250</v>
      </c>
      <c r="L47" s="122">
        <v>42000</v>
      </c>
      <c r="M47" s="122">
        <v>547635.62</v>
      </c>
      <c r="N47" s="123">
        <f t="shared" si="10"/>
        <v>115614.38</v>
      </c>
      <c r="O47" s="124">
        <f t="shared" si="3"/>
        <v>77.651275434243175</v>
      </c>
      <c r="P47" s="122"/>
      <c r="Q47" s="122"/>
      <c r="R47" s="122"/>
      <c r="S47" s="123"/>
      <c r="T47" s="124"/>
      <c r="U47" s="122">
        <v>462850</v>
      </c>
      <c r="V47" s="122">
        <v>0</v>
      </c>
      <c r="W47" s="122">
        <v>336054.5</v>
      </c>
      <c r="X47" s="123">
        <f t="shared" si="11"/>
        <v>126795.5</v>
      </c>
      <c r="Y47" s="124">
        <f t="shared" si="5"/>
        <v>72.605487739008325</v>
      </c>
      <c r="Z47" s="123">
        <f t="shared" si="13"/>
        <v>2330299</v>
      </c>
      <c r="AA47" s="123">
        <f t="shared" si="12"/>
        <v>42000</v>
      </c>
      <c r="AB47" s="123">
        <f t="shared" si="7"/>
        <v>1864469.12</v>
      </c>
      <c r="AC47" s="123">
        <f t="shared" si="16"/>
        <v>423829.87999999989</v>
      </c>
      <c r="AD47" s="124">
        <f t="shared" si="15"/>
        <v>80.009866545022774</v>
      </c>
      <c r="AE47" s="174"/>
    </row>
    <row r="48" spans="1:31" s="62" customFormat="1" ht="21.75">
      <c r="A48" s="263">
        <v>39</v>
      </c>
      <c r="B48" s="264" t="s">
        <v>105</v>
      </c>
      <c r="C48" s="122">
        <v>892920</v>
      </c>
      <c r="D48" s="122">
        <v>744100</v>
      </c>
      <c r="E48" s="123">
        <v>595280</v>
      </c>
      <c r="F48" s="124">
        <f t="shared" si="1"/>
        <v>83.333333333333343</v>
      </c>
      <c r="G48" s="125">
        <v>179665</v>
      </c>
      <c r="H48" s="125">
        <v>106290</v>
      </c>
      <c r="I48" s="123">
        <f t="shared" si="9"/>
        <v>73375</v>
      </c>
      <c r="J48" s="124">
        <f t="shared" si="2"/>
        <v>59.160103526006736</v>
      </c>
      <c r="K48" s="122">
        <v>908216</v>
      </c>
      <c r="L48" s="122">
        <v>0</v>
      </c>
      <c r="M48" s="122">
        <v>714615.58</v>
      </c>
      <c r="N48" s="123">
        <f t="shared" si="10"/>
        <v>193600.42000000004</v>
      </c>
      <c r="O48" s="124">
        <f t="shared" si="3"/>
        <v>78.68343874144476</v>
      </c>
      <c r="P48" s="122">
        <v>9229000</v>
      </c>
      <c r="Q48" s="122">
        <v>7936940</v>
      </c>
      <c r="R48" s="122">
        <v>1292060</v>
      </c>
      <c r="S48" s="123">
        <f t="shared" si="14"/>
        <v>0</v>
      </c>
      <c r="T48" s="124">
        <f t="shared" si="4"/>
        <v>14.000000000000002</v>
      </c>
      <c r="U48" s="122">
        <v>764357.5</v>
      </c>
      <c r="V48" s="122">
        <v>0</v>
      </c>
      <c r="W48" s="122">
        <v>509577.04</v>
      </c>
      <c r="X48" s="123">
        <f t="shared" si="11"/>
        <v>254780.46000000002</v>
      </c>
      <c r="Y48" s="124">
        <f t="shared" si="5"/>
        <v>66.667369653597959</v>
      </c>
      <c r="Z48" s="123">
        <f t="shared" si="13"/>
        <v>11974158.5</v>
      </c>
      <c r="AA48" s="123">
        <f t="shared" si="12"/>
        <v>7936940</v>
      </c>
      <c r="AB48" s="123">
        <f t="shared" si="7"/>
        <v>3366642.62</v>
      </c>
      <c r="AC48" s="123">
        <f t="shared" si="16"/>
        <v>670575.87999999989</v>
      </c>
      <c r="AD48" s="124">
        <f t="shared" si="15"/>
        <v>28.115901589243204</v>
      </c>
      <c r="AE48" s="174"/>
    </row>
    <row r="49" spans="1:31" ht="21.75">
      <c r="A49" s="266">
        <v>40</v>
      </c>
      <c r="B49" s="264" t="s">
        <v>106</v>
      </c>
      <c r="C49" s="122">
        <v>657240</v>
      </c>
      <c r="D49" s="122">
        <v>547700</v>
      </c>
      <c r="E49" s="123">
        <v>438160</v>
      </c>
      <c r="F49" s="124">
        <f t="shared" si="1"/>
        <v>83.333333333333343</v>
      </c>
      <c r="G49" s="125">
        <v>177917</v>
      </c>
      <c r="H49" s="125">
        <v>148666.5</v>
      </c>
      <c r="I49" s="123">
        <f t="shared" si="9"/>
        <v>29250.5</v>
      </c>
      <c r="J49" s="124">
        <f t="shared" si="2"/>
        <v>83.559468741042181</v>
      </c>
      <c r="K49" s="122">
        <v>625372</v>
      </c>
      <c r="L49" s="122">
        <v>0</v>
      </c>
      <c r="M49" s="122">
        <v>526672.18000000005</v>
      </c>
      <c r="N49" s="123">
        <f t="shared" si="10"/>
        <v>98699.819999999949</v>
      </c>
      <c r="O49" s="124">
        <f t="shared" si="3"/>
        <v>84.217422590074392</v>
      </c>
      <c r="P49" s="122"/>
      <c r="Q49" s="122"/>
      <c r="R49" s="122"/>
      <c r="S49" s="123"/>
      <c r="T49" s="124"/>
      <c r="U49" s="122">
        <v>252557.5</v>
      </c>
      <c r="V49" s="122">
        <v>0</v>
      </c>
      <c r="W49" s="122">
        <v>70408.5</v>
      </c>
      <c r="X49" s="123">
        <f t="shared" si="11"/>
        <v>182149</v>
      </c>
      <c r="Y49" s="124">
        <f t="shared" si="5"/>
        <v>27.878205953099787</v>
      </c>
      <c r="Z49" s="123">
        <f t="shared" si="13"/>
        <v>1713086.5</v>
      </c>
      <c r="AA49" s="123">
        <f t="shared" si="12"/>
        <v>0</v>
      </c>
      <c r="AB49" s="123">
        <f t="shared" si="7"/>
        <v>1293447.1800000002</v>
      </c>
      <c r="AC49" s="123">
        <f t="shared" si="16"/>
        <v>419639.31999999983</v>
      </c>
      <c r="AD49" s="124">
        <f t="shared" si="15"/>
        <v>75.503903626582797</v>
      </c>
      <c r="AE49" s="174"/>
    </row>
    <row r="50" spans="1:31" ht="21.75">
      <c r="A50" s="266">
        <v>41</v>
      </c>
      <c r="B50" s="264" t="s">
        <v>107</v>
      </c>
      <c r="C50" s="122">
        <v>622920</v>
      </c>
      <c r="D50" s="122">
        <v>519100</v>
      </c>
      <c r="E50" s="123">
        <v>415280</v>
      </c>
      <c r="F50" s="124">
        <f t="shared" si="1"/>
        <v>83.333333333333343</v>
      </c>
      <c r="G50" s="125">
        <v>46350</v>
      </c>
      <c r="H50" s="125">
        <v>44100</v>
      </c>
      <c r="I50" s="123">
        <f t="shared" si="9"/>
        <v>2250</v>
      </c>
      <c r="J50" s="124">
        <f t="shared" si="2"/>
        <v>95.145631067961162</v>
      </c>
      <c r="K50" s="122">
        <v>743474</v>
      </c>
      <c r="L50" s="122">
        <v>0</v>
      </c>
      <c r="M50" s="122">
        <v>571493.66</v>
      </c>
      <c r="N50" s="123">
        <f t="shared" si="10"/>
        <v>171980.33999999997</v>
      </c>
      <c r="O50" s="124">
        <f t="shared" si="3"/>
        <v>76.868008834202683</v>
      </c>
      <c r="P50" s="122"/>
      <c r="Q50" s="122"/>
      <c r="R50" s="122"/>
      <c r="S50" s="123"/>
      <c r="T50" s="124"/>
      <c r="U50" s="122">
        <v>506417.5</v>
      </c>
      <c r="V50" s="122">
        <v>0</v>
      </c>
      <c r="W50" s="122">
        <v>282133.46000000002</v>
      </c>
      <c r="X50" s="123">
        <f t="shared" si="11"/>
        <v>224284.03999999998</v>
      </c>
      <c r="Y50" s="124">
        <f t="shared" si="5"/>
        <v>55.71163318803162</v>
      </c>
      <c r="Z50" s="123">
        <f t="shared" si="13"/>
        <v>1919161.5</v>
      </c>
      <c r="AA50" s="123">
        <f t="shared" si="12"/>
        <v>0</v>
      </c>
      <c r="AB50" s="123">
        <f t="shared" si="7"/>
        <v>1416827.12</v>
      </c>
      <c r="AC50" s="123">
        <f t="shared" si="16"/>
        <v>502334.37999999989</v>
      </c>
      <c r="AD50" s="124">
        <f t="shared" si="15"/>
        <v>73.825320068165183</v>
      </c>
      <c r="AE50" s="174"/>
    </row>
    <row r="51" spans="1:31" s="62" customFormat="1" ht="21.75">
      <c r="A51" s="263">
        <v>42</v>
      </c>
      <c r="B51" s="264" t="s">
        <v>108</v>
      </c>
      <c r="C51" s="122">
        <v>816360</v>
      </c>
      <c r="D51" s="122">
        <v>680300</v>
      </c>
      <c r="E51" s="123">
        <v>544240</v>
      </c>
      <c r="F51" s="124">
        <f t="shared" si="1"/>
        <v>83.333333333333343</v>
      </c>
      <c r="G51" s="125">
        <v>168865</v>
      </c>
      <c r="H51" s="125">
        <v>165580</v>
      </c>
      <c r="I51" s="123">
        <f t="shared" si="9"/>
        <v>3285</v>
      </c>
      <c r="J51" s="124">
        <f t="shared" si="2"/>
        <v>98.05465904716786</v>
      </c>
      <c r="K51" s="122">
        <v>837913</v>
      </c>
      <c r="L51" s="122">
        <v>0</v>
      </c>
      <c r="M51" s="122">
        <v>642284.21</v>
      </c>
      <c r="N51" s="123">
        <f t="shared" si="10"/>
        <v>195628.79000000004</v>
      </c>
      <c r="O51" s="124">
        <f t="shared" si="3"/>
        <v>76.65285178771542</v>
      </c>
      <c r="P51" s="122"/>
      <c r="Q51" s="122"/>
      <c r="R51" s="122"/>
      <c r="S51" s="123"/>
      <c r="T51" s="124"/>
      <c r="U51" s="122">
        <v>941537.5</v>
      </c>
      <c r="V51" s="122">
        <v>0</v>
      </c>
      <c r="W51" s="122">
        <v>638192.03</v>
      </c>
      <c r="X51" s="123">
        <f t="shared" si="11"/>
        <v>303345.46999999997</v>
      </c>
      <c r="Y51" s="124">
        <f t="shared" si="5"/>
        <v>67.781902473348126</v>
      </c>
      <c r="Z51" s="123">
        <f t="shared" si="13"/>
        <v>2764675.5</v>
      </c>
      <c r="AA51" s="123">
        <f t="shared" si="12"/>
        <v>0</v>
      </c>
      <c r="AB51" s="123">
        <f t="shared" si="7"/>
        <v>2126356.2400000002</v>
      </c>
      <c r="AC51" s="123">
        <f t="shared" si="16"/>
        <v>638319.25999999978</v>
      </c>
      <c r="AD51" s="124">
        <f t="shared" si="15"/>
        <v>76.91160282644384</v>
      </c>
      <c r="AE51" s="174"/>
    </row>
    <row r="52" spans="1:31" ht="21.75">
      <c r="A52" s="266">
        <v>43</v>
      </c>
      <c r="B52" s="264" t="s">
        <v>109</v>
      </c>
      <c r="C52" s="122">
        <v>446040</v>
      </c>
      <c r="D52" s="122">
        <v>359700</v>
      </c>
      <c r="E52" s="123">
        <v>273360</v>
      </c>
      <c r="F52" s="124">
        <f t="shared" si="1"/>
        <v>80.642991659940805</v>
      </c>
      <c r="G52" s="125">
        <v>435370</v>
      </c>
      <c r="H52" s="125">
        <v>349319.29</v>
      </c>
      <c r="I52" s="123">
        <f t="shared" si="9"/>
        <v>86050.710000000021</v>
      </c>
      <c r="J52" s="124">
        <f t="shared" si="2"/>
        <v>80.235039162092008</v>
      </c>
      <c r="K52" s="122">
        <v>772793</v>
      </c>
      <c r="L52" s="122">
        <v>0</v>
      </c>
      <c r="M52" s="122">
        <v>569557.92000000004</v>
      </c>
      <c r="N52" s="123">
        <f t="shared" si="10"/>
        <v>203235.07999999996</v>
      </c>
      <c r="O52" s="124">
        <f t="shared" si="3"/>
        <v>73.701226589785378</v>
      </c>
      <c r="P52" s="122"/>
      <c r="Q52" s="122"/>
      <c r="R52" s="122"/>
      <c r="S52" s="123"/>
      <c r="T52" s="124"/>
      <c r="U52" s="122">
        <v>1023022.5</v>
      </c>
      <c r="V52" s="122">
        <v>0</v>
      </c>
      <c r="W52" s="122">
        <v>276354.28000000003</v>
      </c>
      <c r="X52" s="123">
        <f t="shared" si="11"/>
        <v>746668.22</v>
      </c>
      <c r="Y52" s="124">
        <f t="shared" si="5"/>
        <v>27.013509478041787</v>
      </c>
      <c r="Z52" s="123">
        <f t="shared" si="13"/>
        <v>2677225.5</v>
      </c>
      <c r="AA52" s="123">
        <f t="shared" si="12"/>
        <v>0</v>
      </c>
      <c r="AB52" s="123">
        <f t="shared" si="7"/>
        <v>1554931.4900000002</v>
      </c>
      <c r="AC52" s="123">
        <f t="shared" si="16"/>
        <v>1122294.0099999998</v>
      </c>
      <c r="AD52" s="124">
        <f t="shared" si="15"/>
        <v>58.079959644788993</v>
      </c>
      <c r="AE52" s="174"/>
    </row>
    <row r="53" spans="1:31" s="62" customFormat="1" ht="21.75">
      <c r="A53" s="263">
        <v>44</v>
      </c>
      <c r="B53" s="264" t="s">
        <v>110</v>
      </c>
      <c r="C53" s="122">
        <v>844920</v>
      </c>
      <c r="D53" s="122">
        <v>704100</v>
      </c>
      <c r="E53" s="123">
        <v>563280</v>
      </c>
      <c r="F53" s="124">
        <f t="shared" si="1"/>
        <v>83.333333333333343</v>
      </c>
      <c r="G53" s="125">
        <v>294625</v>
      </c>
      <c r="H53" s="125">
        <v>273078</v>
      </c>
      <c r="I53" s="123">
        <f t="shared" si="9"/>
        <v>21547</v>
      </c>
      <c r="J53" s="124">
        <f t="shared" si="2"/>
        <v>92.686635553669916</v>
      </c>
      <c r="K53" s="122">
        <v>893624</v>
      </c>
      <c r="L53" s="122">
        <v>0</v>
      </c>
      <c r="M53" s="122">
        <v>752600.95</v>
      </c>
      <c r="N53" s="123">
        <f t="shared" si="10"/>
        <v>141023.05000000005</v>
      </c>
      <c r="O53" s="124">
        <f t="shared" si="3"/>
        <v>84.218972408977379</v>
      </c>
      <c r="P53" s="122"/>
      <c r="Q53" s="122"/>
      <c r="R53" s="122"/>
      <c r="S53" s="123"/>
      <c r="T53" s="124"/>
      <c r="U53" s="122">
        <v>710177.5</v>
      </c>
      <c r="V53" s="122">
        <v>33400</v>
      </c>
      <c r="W53" s="122">
        <v>445264</v>
      </c>
      <c r="X53" s="123">
        <f t="shared" si="11"/>
        <v>231513.5</v>
      </c>
      <c r="Y53" s="124">
        <f t="shared" si="5"/>
        <v>62.697565045358381</v>
      </c>
      <c r="Z53" s="123">
        <f t="shared" si="13"/>
        <v>2743346.5</v>
      </c>
      <c r="AA53" s="123">
        <f t="shared" si="12"/>
        <v>33400</v>
      </c>
      <c r="AB53" s="123">
        <f t="shared" si="7"/>
        <v>2175042.9500000002</v>
      </c>
      <c r="AC53" s="123">
        <f t="shared" si="16"/>
        <v>534903.54999999981</v>
      </c>
      <c r="AD53" s="124">
        <f t="shared" si="15"/>
        <v>79.284295658605288</v>
      </c>
      <c r="AE53" s="174"/>
    </row>
    <row r="54" spans="1:31" ht="21.75">
      <c r="A54" s="266">
        <v>45</v>
      </c>
      <c r="B54" s="264" t="s">
        <v>111</v>
      </c>
      <c r="C54" s="122">
        <v>643200</v>
      </c>
      <c r="D54" s="122">
        <v>536000</v>
      </c>
      <c r="E54" s="123">
        <v>428800</v>
      </c>
      <c r="F54" s="124">
        <f t="shared" si="1"/>
        <v>83.333333333333343</v>
      </c>
      <c r="G54" s="125">
        <v>341350</v>
      </c>
      <c r="H54" s="125">
        <v>311229</v>
      </c>
      <c r="I54" s="123">
        <f t="shared" si="9"/>
        <v>30121</v>
      </c>
      <c r="J54" s="124">
        <f t="shared" si="2"/>
        <v>91.175919144573015</v>
      </c>
      <c r="K54" s="122">
        <v>687939</v>
      </c>
      <c r="L54" s="122">
        <v>0</v>
      </c>
      <c r="M54" s="122">
        <v>562538.68999999994</v>
      </c>
      <c r="N54" s="123">
        <f t="shared" si="10"/>
        <v>125400.31000000006</v>
      </c>
      <c r="O54" s="124">
        <f t="shared" si="3"/>
        <v>81.771594574518957</v>
      </c>
      <c r="P54" s="122"/>
      <c r="Q54" s="122"/>
      <c r="R54" s="122"/>
      <c r="S54" s="123"/>
      <c r="T54" s="124"/>
      <c r="U54" s="122">
        <v>830192.5</v>
      </c>
      <c r="V54" s="122">
        <v>0</v>
      </c>
      <c r="W54" s="122">
        <v>484768</v>
      </c>
      <c r="X54" s="123">
        <f t="shared" si="11"/>
        <v>345424.5</v>
      </c>
      <c r="Y54" s="124">
        <f t="shared" si="5"/>
        <v>58.392240353893818</v>
      </c>
      <c r="Z54" s="123">
        <f t="shared" si="13"/>
        <v>2502681.5</v>
      </c>
      <c r="AA54" s="123">
        <f t="shared" si="12"/>
        <v>0</v>
      </c>
      <c r="AB54" s="123">
        <f t="shared" si="7"/>
        <v>1894535.69</v>
      </c>
      <c r="AC54" s="123">
        <f t="shared" si="16"/>
        <v>608145.81000000006</v>
      </c>
      <c r="AD54" s="124">
        <f t="shared" si="15"/>
        <v>75.700231531659142</v>
      </c>
      <c r="AE54" s="174"/>
    </row>
    <row r="55" spans="1:31" ht="21.75">
      <c r="A55" s="266">
        <v>46</v>
      </c>
      <c r="B55" s="264" t="s">
        <v>112</v>
      </c>
      <c r="C55" s="122">
        <v>1075800</v>
      </c>
      <c r="D55" s="122">
        <v>896500</v>
      </c>
      <c r="E55" s="123">
        <v>717200</v>
      </c>
      <c r="F55" s="124">
        <f t="shared" si="1"/>
        <v>83.333333333333343</v>
      </c>
      <c r="G55" s="125">
        <v>146340</v>
      </c>
      <c r="H55" s="125">
        <v>117840</v>
      </c>
      <c r="I55" s="123">
        <f t="shared" si="9"/>
        <v>28500</v>
      </c>
      <c r="J55" s="124">
        <f t="shared" si="2"/>
        <v>80.524805248052473</v>
      </c>
      <c r="K55" s="122">
        <v>748254</v>
      </c>
      <c r="L55" s="122">
        <v>0</v>
      </c>
      <c r="M55" s="122">
        <v>510944.64</v>
      </c>
      <c r="N55" s="123">
        <f t="shared" si="10"/>
        <v>237309.36</v>
      </c>
      <c r="O55" s="124">
        <f t="shared" si="3"/>
        <v>68.284919292112036</v>
      </c>
      <c r="P55" s="122"/>
      <c r="Q55" s="122"/>
      <c r="R55" s="122"/>
      <c r="S55" s="123"/>
      <c r="T55" s="124"/>
      <c r="U55" s="122">
        <v>206795</v>
      </c>
      <c r="V55" s="122">
        <v>0</v>
      </c>
      <c r="W55" s="122">
        <v>92008.92</v>
      </c>
      <c r="X55" s="123">
        <f t="shared" si="11"/>
        <v>114786.08</v>
      </c>
      <c r="Y55" s="124">
        <f t="shared" si="5"/>
        <v>44.492816557460287</v>
      </c>
      <c r="Z55" s="123">
        <f t="shared" si="13"/>
        <v>2177189</v>
      </c>
      <c r="AA55" s="123">
        <f t="shared" si="12"/>
        <v>0</v>
      </c>
      <c r="AB55" s="123">
        <f t="shared" si="7"/>
        <v>1617293.56</v>
      </c>
      <c r="AC55" s="123">
        <f t="shared" si="16"/>
        <v>559895.43999999994</v>
      </c>
      <c r="AD55" s="124">
        <f t="shared" si="15"/>
        <v>74.283562887741951</v>
      </c>
      <c r="AE55" s="174"/>
    </row>
    <row r="56" spans="1:31" s="87" customFormat="1" ht="21.75">
      <c r="A56" s="127">
        <v>47</v>
      </c>
      <c r="B56" s="149" t="s">
        <v>113</v>
      </c>
      <c r="C56" s="128">
        <v>651390</v>
      </c>
      <c r="D56" s="128">
        <v>494630</v>
      </c>
      <c r="E56" s="129">
        <v>349550.96</v>
      </c>
      <c r="F56" s="130">
        <f t="shared" si="1"/>
        <v>75.934539983727106</v>
      </c>
      <c r="G56" s="131">
        <v>354885</v>
      </c>
      <c r="H56" s="125">
        <v>311258</v>
      </c>
      <c r="I56" s="129">
        <f t="shared" si="9"/>
        <v>43627</v>
      </c>
      <c r="J56" s="130">
        <f t="shared" si="2"/>
        <v>87.70672189582541</v>
      </c>
      <c r="K56" s="128">
        <v>687773</v>
      </c>
      <c r="L56" s="128">
        <v>0</v>
      </c>
      <c r="M56" s="122">
        <v>501237.58</v>
      </c>
      <c r="N56" s="123">
        <f t="shared" si="10"/>
        <v>186535.41999999998</v>
      </c>
      <c r="O56" s="130">
        <f t="shared" si="3"/>
        <v>72.878345035353234</v>
      </c>
      <c r="P56" s="122"/>
      <c r="Q56" s="122"/>
      <c r="R56" s="122"/>
      <c r="S56" s="123"/>
      <c r="T56" s="124"/>
      <c r="U56" s="128">
        <v>252557.5</v>
      </c>
      <c r="V56" s="128">
        <v>0</v>
      </c>
      <c r="W56" s="128">
        <v>126239.84</v>
      </c>
      <c r="X56" s="129">
        <f t="shared" si="11"/>
        <v>126317.66</v>
      </c>
      <c r="Y56" s="130">
        <f t="shared" si="5"/>
        <v>49.984593607396334</v>
      </c>
      <c r="Z56" s="129">
        <f t="shared" si="13"/>
        <v>1946605.5</v>
      </c>
      <c r="AA56" s="123">
        <f t="shared" si="12"/>
        <v>0</v>
      </c>
      <c r="AB56" s="123">
        <f t="shared" si="7"/>
        <v>1433365.4200000002</v>
      </c>
      <c r="AC56" s="123">
        <f t="shared" si="16"/>
        <v>513240.07999999984</v>
      </c>
      <c r="AD56" s="130">
        <f t="shared" si="15"/>
        <v>73.634098948143318</v>
      </c>
      <c r="AE56" s="174"/>
    </row>
    <row r="57" spans="1:31" ht="21.75">
      <c r="A57" s="266">
        <v>48</v>
      </c>
      <c r="B57" s="264" t="s">
        <v>114</v>
      </c>
      <c r="C57" s="122">
        <v>651240</v>
      </c>
      <c r="D57" s="122">
        <v>542700</v>
      </c>
      <c r="E57" s="123">
        <v>434160</v>
      </c>
      <c r="F57" s="124">
        <f t="shared" si="1"/>
        <v>83.333333333333343</v>
      </c>
      <c r="G57" s="125">
        <v>245110</v>
      </c>
      <c r="H57" s="125">
        <v>222760</v>
      </c>
      <c r="I57" s="123">
        <f t="shared" si="9"/>
        <v>22350</v>
      </c>
      <c r="J57" s="124">
        <f t="shared" si="2"/>
        <v>90.88164497572518</v>
      </c>
      <c r="K57" s="122">
        <v>782014</v>
      </c>
      <c r="L57" s="122">
        <v>0</v>
      </c>
      <c r="M57" s="122">
        <v>547173.79</v>
      </c>
      <c r="N57" s="123">
        <f t="shared" si="10"/>
        <v>234840.20999999996</v>
      </c>
      <c r="O57" s="124">
        <f t="shared" si="3"/>
        <v>69.969820233397357</v>
      </c>
      <c r="P57" s="122"/>
      <c r="Q57" s="122"/>
      <c r="R57" s="122"/>
      <c r="S57" s="123"/>
      <c r="T57" s="124"/>
      <c r="U57" s="122">
        <v>252557.5</v>
      </c>
      <c r="V57" s="122">
        <v>7950</v>
      </c>
      <c r="W57" s="122">
        <v>76302.100000000006</v>
      </c>
      <c r="X57" s="123">
        <f t="shared" si="11"/>
        <v>168305.4</v>
      </c>
      <c r="Y57" s="124">
        <f t="shared" si="5"/>
        <v>30.211773556516835</v>
      </c>
      <c r="Z57" s="123">
        <f t="shared" si="13"/>
        <v>1930921.5</v>
      </c>
      <c r="AA57" s="123">
        <f t="shared" si="12"/>
        <v>7950</v>
      </c>
      <c r="AB57" s="123">
        <f t="shared" si="7"/>
        <v>1388935.8900000001</v>
      </c>
      <c r="AC57" s="123">
        <f t="shared" si="16"/>
        <v>534035.60999999987</v>
      </c>
      <c r="AD57" s="124">
        <f t="shared" si="15"/>
        <v>71.931245780835738</v>
      </c>
      <c r="AE57" s="174"/>
    </row>
    <row r="58" spans="1:31" ht="21.75">
      <c r="A58" s="266">
        <v>49</v>
      </c>
      <c r="B58" s="264" t="s">
        <v>115</v>
      </c>
      <c r="C58" s="122">
        <v>583080</v>
      </c>
      <c r="D58" s="122">
        <v>485900</v>
      </c>
      <c r="E58" s="123">
        <v>388720</v>
      </c>
      <c r="F58" s="124">
        <f t="shared" si="1"/>
        <v>83.333333333333343</v>
      </c>
      <c r="G58" s="125">
        <v>326150</v>
      </c>
      <c r="H58" s="125">
        <v>315782</v>
      </c>
      <c r="I58" s="123">
        <f t="shared" si="9"/>
        <v>10368</v>
      </c>
      <c r="J58" s="124">
        <f t="shared" si="2"/>
        <v>96.82109458837958</v>
      </c>
      <c r="K58" s="122">
        <v>723087</v>
      </c>
      <c r="L58" s="122">
        <v>0</v>
      </c>
      <c r="M58" s="122">
        <v>489052.26</v>
      </c>
      <c r="N58" s="123">
        <f t="shared" si="10"/>
        <v>234034.74</v>
      </c>
      <c r="O58" s="124">
        <f t="shared" si="3"/>
        <v>67.633944463114403</v>
      </c>
      <c r="P58" s="122"/>
      <c r="Q58" s="122"/>
      <c r="R58" s="122"/>
      <c r="S58" s="123"/>
      <c r="T58" s="124"/>
      <c r="U58" s="122">
        <v>815702.5</v>
      </c>
      <c r="V58" s="122">
        <v>0</v>
      </c>
      <c r="W58" s="122">
        <v>501266.63</v>
      </c>
      <c r="X58" s="123">
        <f t="shared" si="11"/>
        <v>314435.87</v>
      </c>
      <c r="Y58" s="124">
        <f t="shared" si="5"/>
        <v>61.452138494120099</v>
      </c>
      <c r="Z58" s="123">
        <f t="shared" si="13"/>
        <v>2448019.5</v>
      </c>
      <c r="AA58" s="123">
        <f t="shared" si="12"/>
        <v>0</v>
      </c>
      <c r="AB58" s="123">
        <f t="shared" si="7"/>
        <v>1792000.8900000001</v>
      </c>
      <c r="AC58" s="123">
        <f t="shared" si="16"/>
        <v>656018.60999999987</v>
      </c>
      <c r="AD58" s="124">
        <f t="shared" si="15"/>
        <v>73.202067630588729</v>
      </c>
      <c r="AE58" s="174"/>
    </row>
    <row r="59" spans="1:31" s="62" customFormat="1" ht="21.75">
      <c r="A59" s="331">
        <v>50</v>
      </c>
      <c r="B59" s="332" t="s">
        <v>116</v>
      </c>
      <c r="C59" s="122">
        <v>857160</v>
      </c>
      <c r="D59" s="122">
        <v>714300</v>
      </c>
      <c r="E59" s="123">
        <v>571440</v>
      </c>
      <c r="F59" s="124">
        <f t="shared" si="1"/>
        <v>83.333333333333343</v>
      </c>
      <c r="G59" s="125">
        <v>153771</v>
      </c>
      <c r="H59" s="125">
        <v>113895</v>
      </c>
      <c r="I59" s="123">
        <f t="shared" si="9"/>
        <v>39876</v>
      </c>
      <c r="J59" s="124">
        <f t="shared" si="2"/>
        <v>74.067932184872305</v>
      </c>
      <c r="K59" s="122">
        <v>605439</v>
      </c>
      <c r="L59" s="122">
        <v>0</v>
      </c>
      <c r="M59" s="122">
        <v>470217.75</v>
      </c>
      <c r="N59" s="123">
        <f t="shared" si="10"/>
        <v>135221.25</v>
      </c>
      <c r="O59" s="124">
        <f t="shared" si="3"/>
        <v>77.66558645875142</v>
      </c>
      <c r="P59" s="122"/>
      <c r="Q59" s="122"/>
      <c r="R59" s="122"/>
      <c r="S59" s="123"/>
      <c r="T59" s="124"/>
      <c r="U59" s="122">
        <v>319487.5</v>
      </c>
      <c r="V59" s="122">
        <v>12080</v>
      </c>
      <c r="W59" s="122">
        <v>193720</v>
      </c>
      <c r="X59" s="123">
        <f t="shared" si="11"/>
        <v>113687.5</v>
      </c>
      <c r="Y59" s="124">
        <f t="shared" si="5"/>
        <v>60.634610117766741</v>
      </c>
      <c r="Z59" s="123">
        <f t="shared" si="13"/>
        <v>1935857.5</v>
      </c>
      <c r="AA59" s="123">
        <f t="shared" si="12"/>
        <v>12080</v>
      </c>
      <c r="AB59" s="123">
        <f t="shared" si="7"/>
        <v>1492132.75</v>
      </c>
      <c r="AC59" s="123">
        <f t="shared" si="16"/>
        <v>431644.75</v>
      </c>
      <c r="AD59" s="124">
        <f t="shared" si="15"/>
        <v>77.07864602637332</v>
      </c>
      <c r="AE59" s="174"/>
    </row>
    <row r="60" spans="1:31" ht="21.75">
      <c r="A60" s="266">
        <v>51</v>
      </c>
      <c r="B60" s="117" t="s">
        <v>117</v>
      </c>
      <c r="C60" s="150">
        <v>530880</v>
      </c>
      <c r="D60" s="150">
        <v>442400</v>
      </c>
      <c r="E60" s="123">
        <v>353920</v>
      </c>
      <c r="F60" s="124">
        <f t="shared" si="1"/>
        <v>83.333333333333343</v>
      </c>
      <c r="G60" s="125">
        <v>85293</v>
      </c>
      <c r="H60" s="125">
        <v>70776</v>
      </c>
      <c r="I60" s="123">
        <f t="shared" si="9"/>
        <v>14517</v>
      </c>
      <c r="J60" s="124">
        <f t="shared" si="2"/>
        <v>82.979845942808907</v>
      </c>
      <c r="K60" s="122">
        <v>809381</v>
      </c>
      <c r="L60" s="122">
        <v>0</v>
      </c>
      <c r="M60" s="122">
        <v>681307.13</v>
      </c>
      <c r="N60" s="123">
        <f t="shared" si="10"/>
        <v>128073.87</v>
      </c>
      <c r="O60" s="124">
        <f t="shared" si="3"/>
        <v>84.176318692927069</v>
      </c>
      <c r="P60" s="122"/>
      <c r="Q60" s="122"/>
      <c r="R60" s="122"/>
      <c r="S60" s="123"/>
      <c r="T60" s="124"/>
      <c r="U60" s="122">
        <v>734537.5</v>
      </c>
      <c r="V60" s="122">
        <v>0</v>
      </c>
      <c r="W60" s="122">
        <v>544586.77</v>
      </c>
      <c r="X60" s="123">
        <f t="shared" si="11"/>
        <v>189950.72999999998</v>
      </c>
      <c r="Y60" s="124">
        <f t="shared" si="5"/>
        <v>74.140090873508839</v>
      </c>
      <c r="Z60" s="123">
        <f t="shared" si="13"/>
        <v>2160091.5</v>
      </c>
      <c r="AA60" s="123">
        <f t="shared" si="12"/>
        <v>0</v>
      </c>
      <c r="AB60" s="123">
        <f t="shared" si="7"/>
        <v>1739069.9</v>
      </c>
      <c r="AC60" s="123">
        <f t="shared" si="16"/>
        <v>421021.60000000009</v>
      </c>
      <c r="AD60" s="124">
        <f t="shared" si="15"/>
        <v>80.509084916078777</v>
      </c>
      <c r="AE60" s="174"/>
    </row>
    <row r="61" spans="1:31" ht="21.75">
      <c r="A61" s="266">
        <v>52</v>
      </c>
      <c r="B61" s="264" t="s">
        <v>118</v>
      </c>
      <c r="C61" s="122">
        <v>1129200</v>
      </c>
      <c r="D61" s="122">
        <v>941000</v>
      </c>
      <c r="E61" s="123">
        <v>752800</v>
      </c>
      <c r="F61" s="124">
        <f t="shared" si="1"/>
        <v>83.333333333333343</v>
      </c>
      <c r="G61" s="125">
        <v>170832</v>
      </c>
      <c r="H61" s="125">
        <v>154342</v>
      </c>
      <c r="I61" s="123">
        <f t="shared" si="9"/>
        <v>16490</v>
      </c>
      <c r="J61" s="124">
        <f t="shared" si="2"/>
        <v>90.347241734569636</v>
      </c>
      <c r="K61" s="122">
        <v>681755</v>
      </c>
      <c r="L61" s="122">
        <v>0</v>
      </c>
      <c r="M61" s="122">
        <v>524788.76</v>
      </c>
      <c r="N61" s="123">
        <f t="shared" si="10"/>
        <v>156966.24</v>
      </c>
      <c r="O61" s="124">
        <f t="shared" si="3"/>
        <v>76.976151256683124</v>
      </c>
      <c r="P61" s="122"/>
      <c r="Q61" s="122"/>
      <c r="R61" s="122"/>
      <c r="S61" s="123"/>
      <c r="T61" s="124"/>
      <c r="U61" s="122">
        <v>175235</v>
      </c>
      <c r="V61" s="122">
        <v>0</v>
      </c>
      <c r="W61" s="122">
        <v>126378</v>
      </c>
      <c r="X61" s="123">
        <f t="shared" si="11"/>
        <v>48857</v>
      </c>
      <c r="Y61" s="124">
        <f t="shared" si="5"/>
        <v>72.119154278540236</v>
      </c>
      <c r="Z61" s="123">
        <f t="shared" si="13"/>
        <v>2157022</v>
      </c>
      <c r="AA61" s="123">
        <f t="shared" si="12"/>
        <v>0</v>
      </c>
      <c r="AB61" s="123">
        <f t="shared" si="7"/>
        <v>1746508.76</v>
      </c>
      <c r="AC61" s="123">
        <f t="shared" si="16"/>
        <v>410513.24</v>
      </c>
      <c r="AD61" s="124">
        <f t="shared" si="15"/>
        <v>80.968518633560521</v>
      </c>
      <c r="AE61" s="174"/>
    </row>
    <row r="62" spans="1:31" ht="21.75">
      <c r="A62" s="266">
        <v>53</v>
      </c>
      <c r="B62" s="264" t="s">
        <v>119</v>
      </c>
      <c r="C62" s="122">
        <v>644280</v>
      </c>
      <c r="D62" s="122">
        <v>536900</v>
      </c>
      <c r="E62" s="123">
        <v>429520</v>
      </c>
      <c r="F62" s="124">
        <f t="shared" si="1"/>
        <v>83.333333333333343</v>
      </c>
      <c r="G62" s="125">
        <v>228110</v>
      </c>
      <c r="H62" s="125">
        <v>189560</v>
      </c>
      <c r="I62" s="123">
        <f t="shared" si="9"/>
        <v>38550</v>
      </c>
      <c r="J62" s="124">
        <f t="shared" si="2"/>
        <v>83.100258647143917</v>
      </c>
      <c r="K62" s="122">
        <v>649436</v>
      </c>
      <c r="L62" s="122">
        <v>0</v>
      </c>
      <c r="M62" s="122">
        <v>428611.97</v>
      </c>
      <c r="N62" s="123">
        <f t="shared" si="10"/>
        <v>220824.03000000003</v>
      </c>
      <c r="O62" s="124">
        <f t="shared" si="3"/>
        <v>65.997568659575379</v>
      </c>
      <c r="P62" s="122"/>
      <c r="Q62" s="122"/>
      <c r="R62" s="122"/>
      <c r="S62" s="123"/>
      <c r="T62" s="124"/>
      <c r="U62" s="122">
        <v>482837.5</v>
      </c>
      <c r="V62" s="122">
        <v>0</v>
      </c>
      <c r="W62" s="122">
        <v>219749</v>
      </c>
      <c r="X62" s="123">
        <f t="shared" si="11"/>
        <v>263088.5</v>
      </c>
      <c r="Y62" s="124">
        <f t="shared" si="5"/>
        <v>45.511999378672954</v>
      </c>
      <c r="Z62" s="123">
        <f t="shared" si="13"/>
        <v>2004663.5</v>
      </c>
      <c r="AA62" s="123">
        <f t="shared" si="12"/>
        <v>0</v>
      </c>
      <c r="AB62" s="123">
        <f t="shared" si="7"/>
        <v>1374820.97</v>
      </c>
      <c r="AC62" s="123">
        <f t="shared" si="16"/>
        <v>629842.53</v>
      </c>
      <c r="AD62" s="124">
        <f t="shared" si="15"/>
        <v>68.581134439770068</v>
      </c>
      <c r="AE62" s="174"/>
    </row>
    <row r="63" spans="1:31" s="62" customFormat="1" ht="21.75">
      <c r="A63" s="263">
        <v>54</v>
      </c>
      <c r="B63" s="264" t="s">
        <v>120</v>
      </c>
      <c r="C63" s="122">
        <v>716040</v>
      </c>
      <c r="D63" s="122">
        <v>597600</v>
      </c>
      <c r="E63" s="123">
        <v>477360</v>
      </c>
      <c r="F63" s="124">
        <f t="shared" si="1"/>
        <v>83.459024635495226</v>
      </c>
      <c r="G63" s="125">
        <v>300476</v>
      </c>
      <c r="H63" s="125">
        <v>255001</v>
      </c>
      <c r="I63" s="123">
        <f t="shared" si="9"/>
        <v>45475</v>
      </c>
      <c r="J63" s="124">
        <f t="shared" si="2"/>
        <v>84.865679788069599</v>
      </c>
      <c r="K63" s="122">
        <v>733827</v>
      </c>
      <c r="L63" s="122">
        <v>10500</v>
      </c>
      <c r="M63" s="122">
        <v>542454.31999999995</v>
      </c>
      <c r="N63" s="123">
        <f t="shared" si="10"/>
        <v>180872.68000000005</v>
      </c>
      <c r="O63" s="124">
        <f t="shared" si="3"/>
        <v>73.921281173900653</v>
      </c>
      <c r="P63" s="122"/>
      <c r="Q63" s="122"/>
      <c r="R63" s="122"/>
      <c r="S63" s="123"/>
      <c r="T63" s="124"/>
      <c r="U63" s="122">
        <v>328805</v>
      </c>
      <c r="V63" s="122">
        <v>21654</v>
      </c>
      <c r="W63" s="122">
        <v>228536.2</v>
      </c>
      <c r="X63" s="123">
        <f t="shared" si="11"/>
        <v>78614.799999999988</v>
      </c>
      <c r="Y63" s="124">
        <f t="shared" si="5"/>
        <v>69.505086601481125</v>
      </c>
      <c r="Z63" s="123">
        <f t="shared" si="13"/>
        <v>2079148</v>
      </c>
      <c r="AA63" s="123">
        <f t="shared" si="12"/>
        <v>32154</v>
      </c>
      <c r="AB63" s="123">
        <f t="shared" si="7"/>
        <v>1623591.5199999998</v>
      </c>
      <c r="AC63" s="123">
        <f t="shared" si="16"/>
        <v>423402.48000000021</v>
      </c>
      <c r="AD63" s="124">
        <f t="shared" si="15"/>
        <v>78.089271182234256</v>
      </c>
      <c r="AE63" s="174"/>
    </row>
    <row r="64" spans="1:31" s="62" customFormat="1" ht="21.75">
      <c r="A64" s="263">
        <v>55</v>
      </c>
      <c r="B64" s="264" t="s">
        <v>121</v>
      </c>
      <c r="C64" s="122">
        <v>659400</v>
      </c>
      <c r="D64" s="122">
        <v>549500</v>
      </c>
      <c r="E64" s="123">
        <v>439600</v>
      </c>
      <c r="F64" s="124">
        <f t="shared" si="1"/>
        <v>83.333333333333343</v>
      </c>
      <c r="G64" s="125">
        <v>333058</v>
      </c>
      <c r="H64" s="125">
        <v>319508</v>
      </c>
      <c r="I64" s="123">
        <f t="shared" si="9"/>
        <v>13550</v>
      </c>
      <c r="J64" s="124">
        <f t="shared" si="2"/>
        <v>95.931639534255297</v>
      </c>
      <c r="K64" s="122">
        <v>812903</v>
      </c>
      <c r="L64" s="122">
        <v>0</v>
      </c>
      <c r="M64" s="122">
        <v>630727.81000000006</v>
      </c>
      <c r="N64" s="123">
        <f t="shared" si="10"/>
        <v>182175.18999999994</v>
      </c>
      <c r="O64" s="124">
        <f t="shared" si="3"/>
        <v>77.589553735193505</v>
      </c>
      <c r="P64" s="122"/>
      <c r="Q64" s="122"/>
      <c r="R64" s="122"/>
      <c r="S64" s="123"/>
      <c r="T64" s="124"/>
      <c r="U64" s="122">
        <v>252557.5</v>
      </c>
      <c r="V64" s="122">
        <v>0</v>
      </c>
      <c r="W64" s="122">
        <v>155268.85999999999</v>
      </c>
      <c r="X64" s="123">
        <f t="shared" si="11"/>
        <v>97288.640000000014</v>
      </c>
      <c r="Y64" s="124">
        <f t="shared" si="5"/>
        <v>61.47861774051453</v>
      </c>
      <c r="Z64" s="123">
        <f t="shared" si="13"/>
        <v>2057918.5</v>
      </c>
      <c r="AA64" s="123">
        <f t="shared" si="12"/>
        <v>0</v>
      </c>
      <c r="AB64" s="123">
        <f t="shared" si="7"/>
        <v>1655004.67</v>
      </c>
      <c r="AC64" s="123">
        <f t="shared" si="16"/>
        <v>402913.83000000007</v>
      </c>
      <c r="AD64" s="124">
        <f t="shared" si="15"/>
        <v>80.421293165885828</v>
      </c>
      <c r="AE64" s="174"/>
    </row>
    <row r="65" spans="1:31" s="62" customFormat="1" ht="21.75">
      <c r="A65" s="263">
        <v>56</v>
      </c>
      <c r="B65" s="264" t="s">
        <v>122</v>
      </c>
      <c r="C65" s="122">
        <v>793200</v>
      </c>
      <c r="D65" s="122">
        <v>661000</v>
      </c>
      <c r="E65" s="123">
        <v>528800</v>
      </c>
      <c r="F65" s="124">
        <f t="shared" si="1"/>
        <v>83.333333333333343</v>
      </c>
      <c r="G65" s="125">
        <v>207411</v>
      </c>
      <c r="H65" s="125">
        <v>174625.78</v>
      </c>
      <c r="I65" s="123">
        <f t="shared" si="9"/>
        <v>32785.22</v>
      </c>
      <c r="J65" s="124">
        <f t="shared" si="2"/>
        <v>84.193114154986958</v>
      </c>
      <c r="K65" s="122">
        <v>732991.5</v>
      </c>
      <c r="L65" s="122">
        <v>15200</v>
      </c>
      <c r="M65" s="122">
        <v>466187.78</v>
      </c>
      <c r="N65" s="123">
        <f t="shared" si="10"/>
        <v>251603.71999999997</v>
      </c>
      <c r="O65" s="124">
        <f t="shared" si="3"/>
        <v>63.60070751161507</v>
      </c>
      <c r="P65" s="122"/>
      <c r="Q65" s="122"/>
      <c r="R65" s="122"/>
      <c r="S65" s="123"/>
      <c r="T65" s="124"/>
      <c r="U65" s="122">
        <v>175235</v>
      </c>
      <c r="V65" s="122">
        <v>0</v>
      </c>
      <c r="W65" s="122">
        <v>123409.60000000001</v>
      </c>
      <c r="X65" s="123">
        <f t="shared" si="11"/>
        <v>51825.399999999994</v>
      </c>
      <c r="Y65" s="124">
        <f t="shared" si="5"/>
        <v>70.425200445116559</v>
      </c>
      <c r="Z65" s="123">
        <f t="shared" si="13"/>
        <v>1908837.5</v>
      </c>
      <c r="AA65" s="123">
        <f t="shared" si="12"/>
        <v>15200</v>
      </c>
      <c r="AB65" s="123">
        <f t="shared" si="7"/>
        <v>1425223.1600000001</v>
      </c>
      <c r="AC65" s="123">
        <f t="shared" si="16"/>
        <v>468414.33999999985</v>
      </c>
      <c r="AD65" s="124">
        <f t="shared" si="15"/>
        <v>74.664457294033681</v>
      </c>
      <c r="AE65" s="174"/>
    </row>
    <row r="66" spans="1:31" s="62" customFormat="1" ht="21.75">
      <c r="A66" s="263">
        <v>57</v>
      </c>
      <c r="B66" s="264" t="s">
        <v>123</v>
      </c>
      <c r="C66" s="122">
        <v>963120</v>
      </c>
      <c r="D66" s="122">
        <v>802600</v>
      </c>
      <c r="E66" s="123">
        <v>642080</v>
      </c>
      <c r="F66" s="124">
        <f t="shared" si="1"/>
        <v>83.333333333333343</v>
      </c>
      <c r="G66" s="125">
        <v>186574</v>
      </c>
      <c r="H66" s="125">
        <v>156869.14000000001</v>
      </c>
      <c r="I66" s="123">
        <f t="shared" si="9"/>
        <v>29704.859999999986</v>
      </c>
      <c r="J66" s="124">
        <f t="shared" si="2"/>
        <v>84.078778393559674</v>
      </c>
      <c r="K66" s="122">
        <v>559702</v>
      </c>
      <c r="L66" s="122">
        <v>11436.69</v>
      </c>
      <c r="M66" s="122">
        <v>417026.25</v>
      </c>
      <c r="N66" s="123">
        <f t="shared" si="10"/>
        <v>131239.06000000006</v>
      </c>
      <c r="O66" s="124">
        <f t="shared" si="3"/>
        <v>74.508622445515655</v>
      </c>
      <c r="P66" s="122"/>
      <c r="Q66" s="122"/>
      <c r="R66" s="122"/>
      <c r="S66" s="123"/>
      <c r="T66" s="124"/>
      <c r="U66" s="122">
        <v>360845</v>
      </c>
      <c r="V66" s="122">
        <v>5000</v>
      </c>
      <c r="W66" s="122">
        <v>214450.25</v>
      </c>
      <c r="X66" s="123">
        <f t="shared" si="11"/>
        <v>141394.75</v>
      </c>
      <c r="Y66" s="124">
        <f t="shared" si="5"/>
        <v>59.430018428965347</v>
      </c>
      <c r="Z66" s="123">
        <f t="shared" si="13"/>
        <v>2070241</v>
      </c>
      <c r="AA66" s="123">
        <f t="shared" si="12"/>
        <v>16436.690000000002</v>
      </c>
      <c r="AB66" s="123">
        <f t="shared" si="7"/>
        <v>1590945.6400000001</v>
      </c>
      <c r="AC66" s="123">
        <f t="shared" si="16"/>
        <v>462858.66999999993</v>
      </c>
      <c r="AD66" s="124">
        <f t="shared" si="15"/>
        <v>76.848330218559099</v>
      </c>
      <c r="AE66" s="174"/>
    </row>
    <row r="67" spans="1:31" s="62" customFormat="1" ht="21.75">
      <c r="A67" s="263">
        <v>58</v>
      </c>
      <c r="B67" s="264" t="s">
        <v>124</v>
      </c>
      <c r="C67" s="122">
        <v>652483</v>
      </c>
      <c r="D67" s="122">
        <v>558254.94999999995</v>
      </c>
      <c r="E67" s="123">
        <v>463634.95</v>
      </c>
      <c r="F67" s="124">
        <f t="shared" si="1"/>
        <v>85.558543287717839</v>
      </c>
      <c r="G67" s="125">
        <v>184541</v>
      </c>
      <c r="H67" s="125">
        <v>177190.62</v>
      </c>
      <c r="I67" s="123">
        <f t="shared" si="9"/>
        <v>7350.3800000000047</v>
      </c>
      <c r="J67" s="124">
        <f t="shared" si="2"/>
        <v>96.01693932513642</v>
      </c>
      <c r="K67" s="122">
        <v>491150</v>
      </c>
      <c r="L67" s="122">
        <v>0</v>
      </c>
      <c r="M67" s="122">
        <v>397153.21</v>
      </c>
      <c r="N67" s="123">
        <f t="shared" si="10"/>
        <v>93996.789999999979</v>
      </c>
      <c r="O67" s="124">
        <f t="shared" si="3"/>
        <v>80.861897587295132</v>
      </c>
      <c r="P67" s="122"/>
      <c r="Q67" s="122"/>
      <c r="R67" s="122"/>
      <c r="S67" s="123"/>
      <c r="T67" s="124"/>
      <c r="U67" s="122">
        <v>175235</v>
      </c>
      <c r="V67" s="122">
        <v>0</v>
      </c>
      <c r="W67" s="122">
        <v>40322</v>
      </c>
      <c r="X67" s="123">
        <f t="shared" si="11"/>
        <v>134913</v>
      </c>
      <c r="Y67" s="124">
        <f t="shared" si="5"/>
        <v>23.010243387451137</v>
      </c>
      <c r="Z67" s="123">
        <f t="shared" si="13"/>
        <v>1503409</v>
      </c>
      <c r="AA67" s="123">
        <f t="shared" si="12"/>
        <v>0</v>
      </c>
      <c r="AB67" s="123">
        <f t="shared" si="7"/>
        <v>1172920.7799999998</v>
      </c>
      <c r="AC67" s="123">
        <f t="shared" si="16"/>
        <v>330488.2200000002</v>
      </c>
      <c r="AD67" s="124">
        <f t="shared" si="15"/>
        <v>78.017411097046761</v>
      </c>
      <c r="AE67" s="174"/>
    </row>
    <row r="68" spans="1:31" s="62" customFormat="1" ht="21.75">
      <c r="A68" s="263">
        <v>59</v>
      </c>
      <c r="B68" s="264" t="s">
        <v>125</v>
      </c>
      <c r="C68" s="122">
        <v>838800</v>
      </c>
      <c r="D68" s="122">
        <v>699000</v>
      </c>
      <c r="E68" s="123">
        <v>559200</v>
      </c>
      <c r="F68" s="124">
        <f t="shared" si="1"/>
        <v>83.333333333333343</v>
      </c>
      <c r="G68" s="125">
        <v>319511</v>
      </c>
      <c r="H68" s="125">
        <v>228136</v>
      </c>
      <c r="I68" s="123">
        <f t="shared" si="9"/>
        <v>91375</v>
      </c>
      <c r="J68" s="124">
        <f t="shared" si="2"/>
        <v>71.401610586177</v>
      </c>
      <c r="K68" s="122">
        <v>466284</v>
      </c>
      <c r="L68" s="122">
        <v>0</v>
      </c>
      <c r="M68" s="122">
        <v>417867.35</v>
      </c>
      <c r="N68" s="123">
        <f t="shared" si="10"/>
        <v>48416.650000000023</v>
      </c>
      <c r="O68" s="124">
        <f t="shared" si="3"/>
        <v>89.616489092484414</v>
      </c>
      <c r="P68" s="122"/>
      <c r="Q68" s="122"/>
      <c r="R68" s="122"/>
      <c r="S68" s="123"/>
      <c r="T68" s="124"/>
      <c r="U68" s="122">
        <v>175235</v>
      </c>
      <c r="V68" s="122">
        <v>16722.55</v>
      </c>
      <c r="W68" s="122">
        <v>74580.710000000006</v>
      </c>
      <c r="X68" s="123">
        <f t="shared" si="11"/>
        <v>83931.74</v>
      </c>
      <c r="Y68" s="124">
        <f t="shared" si="5"/>
        <v>42.560396039603965</v>
      </c>
      <c r="Z68" s="123">
        <f t="shared" si="13"/>
        <v>1799830</v>
      </c>
      <c r="AA68" s="123">
        <f t="shared" si="12"/>
        <v>16722.55</v>
      </c>
      <c r="AB68" s="123">
        <f t="shared" si="7"/>
        <v>1419584.06</v>
      </c>
      <c r="AC68" s="123">
        <f t="shared" si="16"/>
        <v>363523.3899999999</v>
      </c>
      <c r="AD68" s="124">
        <f t="shared" si="15"/>
        <v>78.873230249523573</v>
      </c>
      <c r="AE68" s="174"/>
    </row>
    <row r="69" spans="1:31" s="62" customFormat="1" ht="21.75">
      <c r="A69" s="263">
        <v>60</v>
      </c>
      <c r="B69" s="264" t="s">
        <v>126</v>
      </c>
      <c r="C69" s="122">
        <v>874030</v>
      </c>
      <c r="D69" s="122">
        <v>712109.68</v>
      </c>
      <c r="E69" s="123">
        <v>537280</v>
      </c>
      <c r="F69" s="124">
        <f t="shared" si="1"/>
        <v>81.474283491413345</v>
      </c>
      <c r="G69" s="125">
        <v>189343</v>
      </c>
      <c r="H69" s="125">
        <v>153232.5</v>
      </c>
      <c r="I69" s="123">
        <f t="shared" si="9"/>
        <v>36110.5</v>
      </c>
      <c r="J69" s="124">
        <f t="shared" si="2"/>
        <v>80.928526536497259</v>
      </c>
      <c r="K69" s="122">
        <v>887588</v>
      </c>
      <c r="L69" s="122">
        <v>0</v>
      </c>
      <c r="M69" s="122">
        <v>589709.91</v>
      </c>
      <c r="N69" s="123">
        <f t="shared" si="10"/>
        <v>297878.08999999997</v>
      </c>
      <c r="O69" s="124">
        <f t="shared" si="3"/>
        <v>66.439599228470868</v>
      </c>
      <c r="P69" s="122"/>
      <c r="Q69" s="122"/>
      <c r="R69" s="122"/>
      <c r="S69" s="123"/>
      <c r="T69" s="124"/>
      <c r="U69" s="122">
        <v>225235</v>
      </c>
      <c r="V69" s="122">
        <v>24100</v>
      </c>
      <c r="W69" s="122">
        <v>119827.89</v>
      </c>
      <c r="X69" s="123">
        <f t="shared" si="11"/>
        <v>81307.11</v>
      </c>
      <c r="Y69" s="124">
        <f t="shared" si="5"/>
        <v>53.201274224698651</v>
      </c>
      <c r="Z69" s="123">
        <f t="shared" si="13"/>
        <v>2176196</v>
      </c>
      <c r="AA69" s="123">
        <f t="shared" si="12"/>
        <v>24100</v>
      </c>
      <c r="AB69" s="123">
        <f t="shared" si="7"/>
        <v>1574879.98</v>
      </c>
      <c r="AC69" s="123">
        <f t="shared" si="16"/>
        <v>577216.02</v>
      </c>
      <c r="AD69" s="124">
        <f t="shared" si="15"/>
        <v>72.368480596416859</v>
      </c>
      <c r="AE69" s="174"/>
    </row>
    <row r="70" spans="1:31" s="62" customFormat="1" ht="21.75">
      <c r="A70" s="263">
        <v>61</v>
      </c>
      <c r="B70" s="264" t="s">
        <v>127</v>
      </c>
      <c r="C70" s="122">
        <v>900120</v>
      </c>
      <c r="D70" s="122">
        <v>750100</v>
      </c>
      <c r="E70" s="123">
        <v>600080</v>
      </c>
      <c r="F70" s="124">
        <f t="shared" si="1"/>
        <v>83.333333333333343</v>
      </c>
      <c r="G70" s="125">
        <v>147985</v>
      </c>
      <c r="H70" s="125">
        <v>144610</v>
      </c>
      <c r="I70" s="123">
        <f t="shared" si="9"/>
        <v>3375</v>
      </c>
      <c r="J70" s="124">
        <f t="shared" si="2"/>
        <v>97.719363448998209</v>
      </c>
      <c r="K70" s="122">
        <v>922253</v>
      </c>
      <c r="L70" s="122">
        <v>0</v>
      </c>
      <c r="M70" s="122">
        <v>686165.26</v>
      </c>
      <c r="N70" s="123">
        <f t="shared" si="10"/>
        <v>236087.74</v>
      </c>
      <c r="O70" s="124">
        <f t="shared" si="3"/>
        <v>74.400978907089481</v>
      </c>
      <c r="P70" s="122"/>
      <c r="Q70" s="122"/>
      <c r="R70" s="122"/>
      <c r="S70" s="123"/>
      <c r="T70" s="124"/>
      <c r="U70" s="122">
        <v>459457.5</v>
      </c>
      <c r="V70" s="122">
        <v>0</v>
      </c>
      <c r="W70" s="122">
        <v>308362.27</v>
      </c>
      <c r="X70" s="123">
        <f t="shared" si="11"/>
        <v>151095.22999999998</v>
      </c>
      <c r="Y70" s="124">
        <f t="shared" si="5"/>
        <v>67.114427340940125</v>
      </c>
      <c r="Z70" s="123">
        <f t="shared" si="13"/>
        <v>2429815.5</v>
      </c>
      <c r="AA70" s="123">
        <f t="shared" si="12"/>
        <v>0</v>
      </c>
      <c r="AB70" s="123">
        <f t="shared" si="7"/>
        <v>1889237.53</v>
      </c>
      <c r="AC70" s="123">
        <f t="shared" si="16"/>
        <v>540577.97</v>
      </c>
      <c r="AD70" s="124">
        <f t="shared" si="15"/>
        <v>77.752303827183596</v>
      </c>
      <c r="AE70" s="174"/>
    </row>
    <row r="71" spans="1:31" s="62" customFormat="1" ht="21.75">
      <c r="A71" s="263">
        <v>62</v>
      </c>
      <c r="B71" s="264" t="s">
        <v>128</v>
      </c>
      <c r="C71" s="122">
        <v>649680</v>
      </c>
      <c r="D71" s="122">
        <v>541400</v>
      </c>
      <c r="E71" s="123">
        <v>433120</v>
      </c>
      <c r="F71" s="124">
        <f t="shared" si="1"/>
        <v>83.333333333333343</v>
      </c>
      <c r="G71" s="125">
        <v>380350</v>
      </c>
      <c r="H71" s="125">
        <v>360285</v>
      </c>
      <c r="I71" s="123">
        <f t="shared" si="9"/>
        <v>20065</v>
      </c>
      <c r="J71" s="124">
        <f t="shared" si="2"/>
        <v>94.72459576705667</v>
      </c>
      <c r="K71" s="122">
        <v>992560</v>
      </c>
      <c r="L71" s="122">
        <v>0</v>
      </c>
      <c r="M71" s="122">
        <v>790776.63</v>
      </c>
      <c r="N71" s="123">
        <f t="shared" si="10"/>
        <v>201783.37</v>
      </c>
      <c r="O71" s="124">
        <f t="shared" si="3"/>
        <v>79.670410856774396</v>
      </c>
      <c r="P71" s="122"/>
      <c r="Q71" s="122"/>
      <c r="R71" s="122"/>
      <c r="S71" s="123"/>
      <c r="T71" s="124"/>
      <c r="U71" s="122">
        <v>282235</v>
      </c>
      <c r="V71" s="122">
        <v>0</v>
      </c>
      <c r="W71" s="122">
        <v>168201.12</v>
      </c>
      <c r="X71" s="123">
        <f t="shared" si="11"/>
        <v>114033.88</v>
      </c>
      <c r="Y71" s="124">
        <f t="shared" si="5"/>
        <v>59.5961237975446</v>
      </c>
      <c r="Z71" s="123">
        <f t="shared" si="13"/>
        <v>2304825</v>
      </c>
      <c r="AA71" s="123">
        <f t="shared" si="12"/>
        <v>0</v>
      </c>
      <c r="AB71" s="123">
        <f t="shared" si="7"/>
        <v>1860662.75</v>
      </c>
      <c r="AC71" s="123">
        <f t="shared" si="16"/>
        <v>444162.25</v>
      </c>
      <c r="AD71" s="124">
        <f t="shared" si="15"/>
        <v>80.729024980204571</v>
      </c>
      <c r="AE71" s="174"/>
    </row>
    <row r="72" spans="1:31" s="62" customFormat="1" ht="21.75">
      <c r="A72" s="263">
        <v>63</v>
      </c>
      <c r="B72" s="264" t="s">
        <v>129</v>
      </c>
      <c r="C72" s="122">
        <v>884880</v>
      </c>
      <c r="D72" s="122">
        <v>737400</v>
      </c>
      <c r="E72" s="123">
        <v>589920</v>
      </c>
      <c r="F72" s="124">
        <f t="shared" si="1"/>
        <v>83.333333333333343</v>
      </c>
      <c r="G72" s="125">
        <v>245753</v>
      </c>
      <c r="H72" s="125">
        <v>226409.81</v>
      </c>
      <c r="I72" s="123">
        <f t="shared" si="9"/>
        <v>19343.190000000002</v>
      </c>
      <c r="J72" s="124">
        <f t="shared" si="2"/>
        <v>92.129011649908648</v>
      </c>
      <c r="K72" s="122">
        <v>693801</v>
      </c>
      <c r="L72" s="122">
        <v>0</v>
      </c>
      <c r="M72" s="122">
        <v>662732.91</v>
      </c>
      <c r="N72" s="123">
        <f t="shared" si="10"/>
        <v>31068.089999999967</v>
      </c>
      <c r="O72" s="124">
        <f t="shared" si="3"/>
        <v>95.522045946892547</v>
      </c>
      <c r="P72" s="122"/>
      <c r="Q72" s="122"/>
      <c r="R72" s="122"/>
      <c r="S72" s="123"/>
      <c r="T72" s="124"/>
      <c r="U72" s="122">
        <v>432837.5</v>
      </c>
      <c r="V72" s="122">
        <v>0</v>
      </c>
      <c r="W72" s="122">
        <v>358412.28</v>
      </c>
      <c r="X72" s="123">
        <f t="shared" si="11"/>
        <v>74425.219999999972</v>
      </c>
      <c r="Y72" s="124">
        <f t="shared" si="5"/>
        <v>82.805274496779973</v>
      </c>
      <c r="Z72" s="123">
        <f t="shared" si="13"/>
        <v>2257271.5</v>
      </c>
      <c r="AA72" s="123">
        <f t="shared" si="12"/>
        <v>0</v>
      </c>
      <c r="AB72" s="123">
        <f t="shared" si="7"/>
        <v>1984955.0000000002</v>
      </c>
      <c r="AC72" s="123">
        <f t="shared" si="16"/>
        <v>272316.49999999977</v>
      </c>
      <c r="AD72" s="124">
        <f t="shared" si="15"/>
        <v>87.936032506501775</v>
      </c>
      <c r="AE72" s="174"/>
    </row>
    <row r="73" spans="1:31" s="62" customFormat="1" ht="21.75">
      <c r="A73" s="263">
        <v>64</v>
      </c>
      <c r="B73" s="264" t="s">
        <v>130</v>
      </c>
      <c r="C73" s="122">
        <v>1013280</v>
      </c>
      <c r="D73" s="122">
        <v>844400</v>
      </c>
      <c r="E73" s="123">
        <v>675520</v>
      </c>
      <c r="F73" s="124">
        <f t="shared" si="1"/>
        <v>83.333333333333343</v>
      </c>
      <c r="G73" s="125">
        <v>371162</v>
      </c>
      <c r="H73" s="125">
        <v>366662</v>
      </c>
      <c r="I73" s="123">
        <f t="shared" si="9"/>
        <v>4500</v>
      </c>
      <c r="J73" s="124">
        <f t="shared" si="2"/>
        <v>98.787591402137082</v>
      </c>
      <c r="K73" s="122">
        <v>855058</v>
      </c>
      <c r="L73" s="122">
        <v>0</v>
      </c>
      <c r="M73" s="122">
        <v>685444.72</v>
      </c>
      <c r="N73" s="123">
        <f t="shared" si="10"/>
        <v>169613.28000000003</v>
      </c>
      <c r="O73" s="124">
        <f t="shared" si="3"/>
        <v>80.16353510522093</v>
      </c>
      <c r="P73" s="122"/>
      <c r="Q73" s="122"/>
      <c r="R73" s="122"/>
      <c r="S73" s="123"/>
      <c r="T73" s="124"/>
      <c r="U73" s="122">
        <v>202557.5</v>
      </c>
      <c r="V73" s="122">
        <v>0</v>
      </c>
      <c r="W73" s="122">
        <v>54953</v>
      </c>
      <c r="X73" s="123">
        <f t="shared" si="11"/>
        <v>147604.5</v>
      </c>
      <c r="Y73" s="124">
        <f t="shared" si="5"/>
        <v>27.129580489490639</v>
      </c>
      <c r="Z73" s="123">
        <f t="shared" si="13"/>
        <v>2442057.5</v>
      </c>
      <c r="AA73" s="123">
        <f t="shared" si="12"/>
        <v>0</v>
      </c>
      <c r="AB73" s="123">
        <f t="shared" si="7"/>
        <v>1951459.72</v>
      </c>
      <c r="AC73" s="123">
        <f t="shared" si="16"/>
        <v>490597.78</v>
      </c>
      <c r="AD73" s="124">
        <f t="shared" ref="AD73:AD85" si="17">AB73/Z73*100</f>
        <v>79.910473852478901</v>
      </c>
      <c r="AE73" s="174"/>
    </row>
    <row r="74" spans="1:31" s="62" customFormat="1" ht="21.75">
      <c r="A74" s="263">
        <v>65</v>
      </c>
      <c r="B74" s="264" t="s">
        <v>131</v>
      </c>
      <c r="C74" s="122">
        <v>878080</v>
      </c>
      <c r="D74" s="122">
        <v>817630</v>
      </c>
      <c r="E74" s="123">
        <v>648310</v>
      </c>
      <c r="F74" s="124">
        <f t="shared" ref="F74:F85" si="18">D74/C74*100</f>
        <v>93.115661443148696</v>
      </c>
      <c r="G74" s="125">
        <v>152523</v>
      </c>
      <c r="H74" s="125">
        <v>138398</v>
      </c>
      <c r="I74" s="123">
        <f t="shared" si="9"/>
        <v>14125</v>
      </c>
      <c r="J74" s="124">
        <f t="shared" ref="J74:J85" si="19">H74/G74*100</f>
        <v>90.739101643686524</v>
      </c>
      <c r="K74" s="122">
        <v>1417707</v>
      </c>
      <c r="L74" s="122">
        <v>0</v>
      </c>
      <c r="M74" s="122">
        <v>960539.07</v>
      </c>
      <c r="N74" s="123">
        <f t="shared" si="10"/>
        <v>457167.93000000005</v>
      </c>
      <c r="O74" s="124">
        <f t="shared" ref="O74:O85" si="20">M74/K74*100</f>
        <v>67.753003265131653</v>
      </c>
      <c r="P74" s="122"/>
      <c r="Q74" s="122"/>
      <c r="R74" s="122"/>
      <c r="S74" s="123"/>
      <c r="T74" s="124"/>
      <c r="U74" s="122">
        <v>388167.5</v>
      </c>
      <c r="V74" s="122">
        <v>0</v>
      </c>
      <c r="W74" s="122">
        <v>317621</v>
      </c>
      <c r="X74" s="123">
        <f t="shared" si="11"/>
        <v>70546.5</v>
      </c>
      <c r="Y74" s="124">
        <f t="shared" ref="Y74:Y85" si="21">W74/U74*100</f>
        <v>81.825758210051063</v>
      </c>
      <c r="Z74" s="123">
        <f t="shared" si="13"/>
        <v>2836477.5</v>
      </c>
      <c r="AA74" s="123">
        <f t="shared" si="12"/>
        <v>0</v>
      </c>
      <c r="AB74" s="123">
        <f t="shared" ref="AB74:AB85" si="22">SUM(D74,M74,R74,W74,H74)</f>
        <v>2234188.0699999998</v>
      </c>
      <c r="AC74" s="123">
        <f t="shared" ref="AC74:AC85" si="23">Z74-AA74-AB74</f>
        <v>602289.43000000017</v>
      </c>
      <c r="AD74" s="124">
        <f t="shared" si="17"/>
        <v>78.766289173808005</v>
      </c>
      <c r="AE74" s="174"/>
    </row>
    <row r="75" spans="1:31" s="62" customFormat="1" ht="21.75">
      <c r="A75" s="263">
        <v>66</v>
      </c>
      <c r="B75" s="264" t="s">
        <v>132</v>
      </c>
      <c r="C75" s="122">
        <v>1101240</v>
      </c>
      <c r="D75" s="122">
        <v>836031.99</v>
      </c>
      <c r="E75" s="123">
        <v>700531.99</v>
      </c>
      <c r="F75" s="124">
        <f t="shared" si="18"/>
        <v>75.917328647706213</v>
      </c>
      <c r="G75" s="125">
        <v>308932</v>
      </c>
      <c r="H75" s="125">
        <v>229793.37</v>
      </c>
      <c r="I75" s="123">
        <f t="shared" ref="I75:I85" si="24">SUM(G75-H75)</f>
        <v>79138.63</v>
      </c>
      <c r="J75" s="124">
        <f t="shared" si="19"/>
        <v>74.383155516424324</v>
      </c>
      <c r="K75" s="122">
        <v>1196848</v>
      </c>
      <c r="L75" s="122">
        <v>0</v>
      </c>
      <c r="M75" s="122">
        <v>945527.14</v>
      </c>
      <c r="N75" s="123">
        <f t="shared" ref="N75:N85" si="25">K75-L75-M75</f>
        <v>251320.86</v>
      </c>
      <c r="O75" s="124">
        <f t="shared" si="20"/>
        <v>79.00143877919335</v>
      </c>
      <c r="P75" s="122"/>
      <c r="Q75" s="122"/>
      <c r="R75" s="122"/>
      <c r="S75" s="123"/>
      <c r="T75" s="124"/>
      <c r="U75" s="122">
        <v>202557.5</v>
      </c>
      <c r="V75" s="122">
        <v>0</v>
      </c>
      <c r="W75" s="122">
        <v>114486.43</v>
      </c>
      <c r="X75" s="123">
        <f t="shared" ref="X75:X85" si="26">U75-V75-W75</f>
        <v>88071.07</v>
      </c>
      <c r="Y75" s="124">
        <f t="shared" si="21"/>
        <v>56.520459622576304</v>
      </c>
      <c r="Z75" s="123">
        <f t="shared" si="13"/>
        <v>2809577.5</v>
      </c>
      <c r="AA75" s="123">
        <f t="shared" ref="AA75:AA85" si="27">SUM(L75,Q75,V75)</f>
        <v>0</v>
      </c>
      <c r="AB75" s="123">
        <f t="shared" si="22"/>
        <v>2125838.9299999997</v>
      </c>
      <c r="AC75" s="123">
        <f t="shared" si="23"/>
        <v>683738.5700000003</v>
      </c>
      <c r="AD75" s="124">
        <f t="shared" si="17"/>
        <v>75.664007488670435</v>
      </c>
      <c r="AE75" s="174"/>
    </row>
    <row r="76" spans="1:31" s="62" customFormat="1" ht="21.75">
      <c r="A76" s="263">
        <v>67</v>
      </c>
      <c r="B76" s="264" t="s">
        <v>133</v>
      </c>
      <c r="C76" s="122">
        <v>739228</v>
      </c>
      <c r="D76" s="122">
        <v>610008.19999999995</v>
      </c>
      <c r="E76" s="123">
        <v>480788.2</v>
      </c>
      <c r="F76" s="124">
        <f t="shared" si="18"/>
        <v>82.519628585497301</v>
      </c>
      <c r="G76" s="125">
        <v>227068</v>
      </c>
      <c r="H76" s="125">
        <v>216068</v>
      </c>
      <c r="I76" s="123">
        <f t="shared" si="24"/>
        <v>11000</v>
      </c>
      <c r="J76" s="124">
        <f t="shared" si="19"/>
        <v>95.155636197086338</v>
      </c>
      <c r="K76" s="122">
        <v>849391</v>
      </c>
      <c r="L76" s="122">
        <v>20000</v>
      </c>
      <c r="M76" s="122">
        <v>683519.48</v>
      </c>
      <c r="N76" s="123">
        <f t="shared" si="25"/>
        <v>145871.52000000002</v>
      </c>
      <c r="O76" s="124">
        <f t="shared" si="20"/>
        <v>80.471712085482423</v>
      </c>
      <c r="P76" s="122"/>
      <c r="Q76" s="122"/>
      <c r="R76" s="122"/>
      <c r="S76" s="123"/>
      <c r="T76" s="124"/>
      <c r="U76" s="122">
        <v>202557.5</v>
      </c>
      <c r="V76" s="122">
        <v>0</v>
      </c>
      <c r="W76" s="122">
        <v>151580</v>
      </c>
      <c r="X76" s="123">
        <f t="shared" si="26"/>
        <v>50977.5</v>
      </c>
      <c r="Y76" s="124">
        <f t="shared" si="21"/>
        <v>74.833072090640925</v>
      </c>
      <c r="Z76" s="123">
        <f t="shared" si="13"/>
        <v>2018244.5</v>
      </c>
      <c r="AA76" s="123">
        <f t="shared" si="27"/>
        <v>20000</v>
      </c>
      <c r="AB76" s="123">
        <f t="shared" si="22"/>
        <v>1661175.68</v>
      </c>
      <c r="AC76" s="123">
        <f t="shared" si="23"/>
        <v>337068.82000000007</v>
      </c>
      <c r="AD76" s="124">
        <f t="shared" si="17"/>
        <v>82.307950300372426</v>
      </c>
      <c r="AE76" s="174"/>
    </row>
    <row r="77" spans="1:31" s="62" customFormat="1" ht="21.75">
      <c r="A77" s="263">
        <v>68</v>
      </c>
      <c r="B77" s="117" t="s">
        <v>134</v>
      </c>
      <c r="C77" s="150">
        <v>660240</v>
      </c>
      <c r="D77" s="150">
        <v>550200</v>
      </c>
      <c r="E77" s="123">
        <v>440160</v>
      </c>
      <c r="F77" s="124">
        <f t="shared" si="18"/>
        <v>83.333333333333343</v>
      </c>
      <c r="G77" s="125">
        <v>205723</v>
      </c>
      <c r="H77" s="125">
        <v>139473</v>
      </c>
      <c r="I77" s="123">
        <f t="shared" si="24"/>
        <v>66250</v>
      </c>
      <c r="J77" s="124">
        <f t="shared" si="19"/>
        <v>67.796503064800731</v>
      </c>
      <c r="K77" s="122">
        <v>615687</v>
      </c>
      <c r="L77" s="122">
        <v>0</v>
      </c>
      <c r="M77" s="122">
        <v>474532.5</v>
      </c>
      <c r="N77" s="123">
        <f t="shared" si="25"/>
        <v>141154.5</v>
      </c>
      <c r="O77" s="124">
        <f t="shared" si="20"/>
        <v>77.073659180720071</v>
      </c>
      <c r="P77" s="122"/>
      <c r="Q77" s="122"/>
      <c r="R77" s="122"/>
      <c r="S77" s="123"/>
      <c r="T77" s="124"/>
      <c r="U77" s="122">
        <v>202557.5</v>
      </c>
      <c r="V77" s="122">
        <v>0</v>
      </c>
      <c r="W77" s="122">
        <v>74863</v>
      </c>
      <c r="X77" s="123">
        <f t="shared" si="26"/>
        <v>127694.5</v>
      </c>
      <c r="Y77" s="124">
        <f t="shared" si="21"/>
        <v>36.958888216926056</v>
      </c>
      <c r="Z77" s="123">
        <f t="shared" si="13"/>
        <v>1684207.5</v>
      </c>
      <c r="AA77" s="123">
        <f t="shared" si="27"/>
        <v>0</v>
      </c>
      <c r="AB77" s="123">
        <f t="shared" si="22"/>
        <v>1239068.5</v>
      </c>
      <c r="AC77" s="123">
        <f t="shared" si="23"/>
        <v>445139</v>
      </c>
      <c r="AD77" s="124">
        <f t="shared" si="17"/>
        <v>73.569824383278188</v>
      </c>
      <c r="AE77" s="174"/>
    </row>
    <row r="78" spans="1:31" s="62" customFormat="1" ht="21.75">
      <c r="A78" s="263">
        <v>69</v>
      </c>
      <c r="B78" s="264" t="s">
        <v>135</v>
      </c>
      <c r="C78" s="122">
        <v>1126920</v>
      </c>
      <c r="D78" s="122">
        <v>939100</v>
      </c>
      <c r="E78" s="123">
        <v>751280</v>
      </c>
      <c r="F78" s="124">
        <f t="shared" si="18"/>
        <v>83.333333333333343</v>
      </c>
      <c r="G78" s="125">
        <v>408751</v>
      </c>
      <c r="H78" s="125">
        <v>386251</v>
      </c>
      <c r="I78" s="123">
        <f t="shared" si="24"/>
        <v>22500</v>
      </c>
      <c r="J78" s="124">
        <f t="shared" si="19"/>
        <v>94.495426310883644</v>
      </c>
      <c r="K78" s="122">
        <v>873437</v>
      </c>
      <c r="L78" s="122">
        <v>0</v>
      </c>
      <c r="M78" s="122">
        <v>626829.93000000005</v>
      </c>
      <c r="N78" s="123">
        <f t="shared" si="25"/>
        <v>246607.06999999995</v>
      </c>
      <c r="O78" s="124">
        <f t="shared" si="20"/>
        <v>71.765900688887697</v>
      </c>
      <c r="P78" s="122"/>
      <c r="Q78" s="122"/>
      <c r="R78" s="122"/>
      <c r="S78" s="123"/>
      <c r="T78" s="124"/>
      <c r="U78" s="122">
        <v>485417.5</v>
      </c>
      <c r="V78" s="122">
        <v>0</v>
      </c>
      <c r="W78" s="122">
        <v>205183.3</v>
      </c>
      <c r="X78" s="123">
        <f t="shared" si="26"/>
        <v>280234.2</v>
      </c>
      <c r="Y78" s="124">
        <f t="shared" si="21"/>
        <v>42.269448464466151</v>
      </c>
      <c r="Z78" s="123">
        <f t="shared" si="13"/>
        <v>2894525.5</v>
      </c>
      <c r="AA78" s="123">
        <f t="shared" si="27"/>
        <v>0</v>
      </c>
      <c r="AB78" s="123">
        <f t="shared" si="22"/>
        <v>2157364.2300000004</v>
      </c>
      <c r="AC78" s="123">
        <f t="shared" si="23"/>
        <v>737161.26999999955</v>
      </c>
      <c r="AD78" s="124">
        <f t="shared" si="17"/>
        <v>74.532569500596921</v>
      </c>
      <c r="AE78" s="174"/>
    </row>
    <row r="79" spans="1:31" s="62" customFormat="1" ht="21.75">
      <c r="A79" s="263">
        <v>70</v>
      </c>
      <c r="B79" s="264" t="s">
        <v>136</v>
      </c>
      <c r="C79" s="122">
        <v>858960</v>
      </c>
      <c r="D79" s="122">
        <v>715300</v>
      </c>
      <c r="E79" s="123">
        <v>572240</v>
      </c>
      <c r="F79" s="124">
        <f t="shared" si="18"/>
        <v>83.275123405047964</v>
      </c>
      <c r="G79" s="125">
        <v>255206</v>
      </c>
      <c r="H79" s="125">
        <v>212492.1</v>
      </c>
      <c r="I79" s="123">
        <f t="shared" si="24"/>
        <v>42713.899999999994</v>
      </c>
      <c r="J79" s="124">
        <f t="shared" si="19"/>
        <v>83.262971873702028</v>
      </c>
      <c r="K79" s="122">
        <v>1034162</v>
      </c>
      <c r="L79" s="122">
        <v>0</v>
      </c>
      <c r="M79" s="122">
        <v>934380.13</v>
      </c>
      <c r="N79" s="123">
        <f t="shared" si="25"/>
        <v>99781.87</v>
      </c>
      <c r="O79" s="124">
        <f t="shared" si="20"/>
        <v>90.351427532630282</v>
      </c>
      <c r="P79" s="122"/>
      <c r="Q79" s="122"/>
      <c r="R79" s="122"/>
      <c r="S79" s="123"/>
      <c r="T79" s="124"/>
      <c r="U79" s="122">
        <v>252557.5</v>
      </c>
      <c r="V79" s="122">
        <v>0</v>
      </c>
      <c r="W79" s="122">
        <v>116419.5</v>
      </c>
      <c r="X79" s="123">
        <f t="shared" si="26"/>
        <v>136138</v>
      </c>
      <c r="Y79" s="124">
        <f t="shared" si="21"/>
        <v>46.096235510725279</v>
      </c>
      <c r="Z79" s="123">
        <f t="shared" si="13"/>
        <v>2400885.5</v>
      </c>
      <c r="AA79" s="123">
        <f t="shared" si="27"/>
        <v>0</v>
      </c>
      <c r="AB79" s="123">
        <f t="shared" si="22"/>
        <v>1978591.73</v>
      </c>
      <c r="AC79" s="123">
        <f t="shared" si="23"/>
        <v>422293.77</v>
      </c>
      <c r="AD79" s="124">
        <f t="shared" si="17"/>
        <v>82.410915889158403</v>
      </c>
      <c r="AE79" s="174"/>
    </row>
    <row r="80" spans="1:31" s="62" customFormat="1" ht="21.75">
      <c r="A80" s="263">
        <v>71</v>
      </c>
      <c r="B80" s="264" t="s">
        <v>137</v>
      </c>
      <c r="C80" s="122">
        <v>865920</v>
      </c>
      <c r="D80" s="122">
        <v>721600</v>
      </c>
      <c r="E80" s="123">
        <v>577280</v>
      </c>
      <c r="F80" s="124">
        <f t="shared" si="18"/>
        <v>83.333333333333343</v>
      </c>
      <c r="G80" s="125">
        <v>347380</v>
      </c>
      <c r="H80" s="125">
        <v>322204.23</v>
      </c>
      <c r="I80" s="123">
        <f t="shared" si="24"/>
        <v>25175.770000000019</v>
      </c>
      <c r="J80" s="124">
        <f t="shared" si="19"/>
        <v>92.752671426103973</v>
      </c>
      <c r="K80" s="122">
        <v>1060572</v>
      </c>
      <c r="L80" s="122">
        <v>30000</v>
      </c>
      <c r="M80" s="122">
        <v>861382.84</v>
      </c>
      <c r="N80" s="123">
        <f t="shared" si="25"/>
        <v>169189.16000000003</v>
      </c>
      <c r="O80" s="124">
        <f t="shared" si="20"/>
        <v>81.218704623542763</v>
      </c>
      <c r="P80" s="122"/>
      <c r="Q80" s="122"/>
      <c r="R80" s="122"/>
      <c r="S80" s="123"/>
      <c r="T80" s="124"/>
      <c r="U80" s="122">
        <v>274357.5</v>
      </c>
      <c r="V80" s="122">
        <v>0</v>
      </c>
      <c r="W80" s="122">
        <v>218465.29</v>
      </c>
      <c r="X80" s="123">
        <f t="shared" si="26"/>
        <v>55892.209999999992</v>
      </c>
      <c r="Y80" s="124">
        <f t="shared" si="21"/>
        <v>79.627963514757198</v>
      </c>
      <c r="Z80" s="123">
        <f t="shared" si="13"/>
        <v>2548229.5</v>
      </c>
      <c r="AA80" s="123">
        <f t="shared" si="27"/>
        <v>30000</v>
      </c>
      <c r="AB80" s="123">
        <f t="shared" si="22"/>
        <v>2123652.36</v>
      </c>
      <c r="AC80" s="123">
        <f t="shared" si="23"/>
        <v>394577.14000000013</v>
      </c>
      <c r="AD80" s="124">
        <f t="shared" si="17"/>
        <v>83.3383476645255</v>
      </c>
      <c r="AE80" s="174"/>
    </row>
    <row r="81" spans="1:31" s="62" customFormat="1" ht="21.75">
      <c r="A81" s="263">
        <v>72</v>
      </c>
      <c r="B81" s="264" t="s">
        <v>138</v>
      </c>
      <c r="C81" s="122">
        <v>484380</v>
      </c>
      <c r="D81" s="122">
        <v>394719.28</v>
      </c>
      <c r="E81" s="123">
        <v>341059.28</v>
      </c>
      <c r="F81" s="124">
        <f t="shared" si="18"/>
        <v>81.489590817127052</v>
      </c>
      <c r="G81" s="125">
        <v>343710</v>
      </c>
      <c r="H81" s="125">
        <v>261100</v>
      </c>
      <c r="I81" s="123">
        <f t="shared" si="24"/>
        <v>82610</v>
      </c>
      <c r="J81" s="124">
        <f t="shared" si="19"/>
        <v>75.965203223647848</v>
      </c>
      <c r="K81" s="122">
        <v>692937</v>
      </c>
      <c r="L81" s="122">
        <v>0</v>
      </c>
      <c r="M81" s="122">
        <v>646534.93999999994</v>
      </c>
      <c r="N81" s="123">
        <f t="shared" si="25"/>
        <v>46402.060000000056</v>
      </c>
      <c r="O81" s="124">
        <f t="shared" si="20"/>
        <v>93.303567279565087</v>
      </c>
      <c r="P81" s="122"/>
      <c r="Q81" s="122"/>
      <c r="R81" s="122"/>
      <c r="S81" s="123"/>
      <c r="T81" s="124"/>
      <c r="U81" s="122">
        <v>299807.5</v>
      </c>
      <c r="V81" s="122">
        <v>0</v>
      </c>
      <c r="W81" s="122">
        <v>154236.85</v>
      </c>
      <c r="X81" s="123">
        <f t="shared" si="26"/>
        <v>145570.65</v>
      </c>
      <c r="Y81" s="124">
        <f t="shared" si="21"/>
        <v>51.445294063690874</v>
      </c>
      <c r="Z81" s="123">
        <f t="shared" si="13"/>
        <v>1820834.5</v>
      </c>
      <c r="AA81" s="123">
        <f t="shared" si="27"/>
        <v>0</v>
      </c>
      <c r="AB81" s="123">
        <f t="shared" si="22"/>
        <v>1456591.07</v>
      </c>
      <c r="AC81" s="123">
        <f t="shared" si="23"/>
        <v>364243.42999999993</v>
      </c>
      <c r="AD81" s="124">
        <f t="shared" si="17"/>
        <v>79.995796982098042</v>
      </c>
      <c r="AE81" s="174"/>
    </row>
    <row r="82" spans="1:31" s="62" customFormat="1" ht="21.75">
      <c r="A82" s="263">
        <v>73</v>
      </c>
      <c r="B82" s="264" t="s">
        <v>139</v>
      </c>
      <c r="C82" s="122">
        <v>1255770</v>
      </c>
      <c r="D82" s="122">
        <v>1042750</v>
      </c>
      <c r="E82" s="123">
        <v>834690</v>
      </c>
      <c r="F82" s="124">
        <f t="shared" si="18"/>
        <v>83.036702580886626</v>
      </c>
      <c r="G82" s="125">
        <v>506220</v>
      </c>
      <c r="H82" s="125">
        <v>425881</v>
      </c>
      <c r="I82" s="123">
        <f t="shared" si="24"/>
        <v>80339</v>
      </c>
      <c r="J82" s="124">
        <f t="shared" si="19"/>
        <v>84.129627434712191</v>
      </c>
      <c r="K82" s="122">
        <v>782237</v>
      </c>
      <c r="L82" s="122">
        <v>0</v>
      </c>
      <c r="M82" s="122">
        <v>551854.05000000005</v>
      </c>
      <c r="N82" s="123">
        <f t="shared" si="25"/>
        <v>230382.94999999995</v>
      </c>
      <c r="O82" s="124">
        <f t="shared" si="20"/>
        <v>70.548190637875734</v>
      </c>
      <c r="P82" s="122"/>
      <c r="Q82" s="122"/>
      <c r="R82" s="122"/>
      <c r="S82" s="123"/>
      <c r="T82" s="124"/>
      <c r="U82" s="122">
        <v>238967.5</v>
      </c>
      <c r="V82" s="122">
        <v>0</v>
      </c>
      <c r="W82" s="122">
        <v>123600</v>
      </c>
      <c r="X82" s="123">
        <f t="shared" si="26"/>
        <v>115367.5</v>
      </c>
      <c r="Y82" s="124">
        <f t="shared" si="21"/>
        <v>51.722514567880573</v>
      </c>
      <c r="Z82" s="123">
        <f t="shared" si="13"/>
        <v>2783194.5</v>
      </c>
      <c r="AA82" s="123">
        <f t="shared" si="27"/>
        <v>0</v>
      </c>
      <c r="AB82" s="123">
        <f t="shared" si="22"/>
        <v>2144085.0499999998</v>
      </c>
      <c r="AC82" s="123">
        <f t="shared" si="23"/>
        <v>639109.45000000019</v>
      </c>
      <c r="AD82" s="124">
        <f t="shared" si="17"/>
        <v>77.03683842433577</v>
      </c>
      <c r="AE82" s="174"/>
    </row>
    <row r="83" spans="1:31" s="62" customFormat="1" ht="21.75">
      <c r="A83" s="263">
        <v>74</v>
      </c>
      <c r="B83" s="264" t="s">
        <v>140</v>
      </c>
      <c r="C83" s="122">
        <v>988590</v>
      </c>
      <c r="D83" s="122">
        <v>822640</v>
      </c>
      <c r="E83" s="123">
        <v>658760</v>
      </c>
      <c r="F83" s="124">
        <f t="shared" si="18"/>
        <v>83.213465642986478</v>
      </c>
      <c r="G83" s="125">
        <v>358665</v>
      </c>
      <c r="H83" s="125">
        <v>316090</v>
      </c>
      <c r="I83" s="123">
        <f t="shared" si="24"/>
        <v>42575</v>
      </c>
      <c r="J83" s="124">
        <f t="shared" si="19"/>
        <v>88.129591680258727</v>
      </c>
      <c r="K83" s="122">
        <v>757384</v>
      </c>
      <c r="L83" s="122">
        <v>0</v>
      </c>
      <c r="M83" s="122">
        <v>521703.01</v>
      </c>
      <c r="N83" s="123">
        <f t="shared" si="25"/>
        <v>235680.99</v>
      </c>
      <c r="O83" s="124">
        <f t="shared" si="20"/>
        <v>68.882232790763993</v>
      </c>
      <c r="P83" s="122"/>
      <c r="Q83" s="122"/>
      <c r="R83" s="122"/>
      <c r="S83" s="123"/>
      <c r="T83" s="124"/>
      <c r="U83" s="122">
        <v>272560</v>
      </c>
      <c r="V83" s="122">
        <v>0</v>
      </c>
      <c r="W83" s="122">
        <v>173827</v>
      </c>
      <c r="X83" s="123">
        <f t="shared" si="26"/>
        <v>98733</v>
      </c>
      <c r="Y83" s="124">
        <f t="shared" si="21"/>
        <v>63.775682418550041</v>
      </c>
      <c r="Z83" s="123">
        <f t="shared" si="13"/>
        <v>2377199</v>
      </c>
      <c r="AA83" s="123">
        <f t="shared" si="27"/>
        <v>0</v>
      </c>
      <c r="AB83" s="123">
        <f t="shared" si="22"/>
        <v>1834260.01</v>
      </c>
      <c r="AC83" s="123">
        <f t="shared" si="23"/>
        <v>542938.99</v>
      </c>
      <c r="AD83" s="124">
        <f t="shared" si="17"/>
        <v>77.160557866632118</v>
      </c>
      <c r="AE83" s="174"/>
    </row>
    <row r="84" spans="1:31" s="62" customFormat="1" ht="21.75">
      <c r="A84" s="263">
        <v>75</v>
      </c>
      <c r="B84" s="264" t="s">
        <v>141</v>
      </c>
      <c r="C84" s="122">
        <v>803760</v>
      </c>
      <c r="D84" s="122">
        <v>671960</v>
      </c>
      <c r="E84" s="123">
        <v>535600</v>
      </c>
      <c r="F84" s="124">
        <f t="shared" si="18"/>
        <v>83.602070269732252</v>
      </c>
      <c r="G84" s="125">
        <v>236315</v>
      </c>
      <c r="H84" s="125">
        <v>166940</v>
      </c>
      <c r="I84" s="123">
        <f t="shared" si="24"/>
        <v>69375</v>
      </c>
      <c r="J84" s="124">
        <f t="shared" si="19"/>
        <v>70.642997693756215</v>
      </c>
      <c r="K84" s="122">
        <v>803361</v>
      </c>
      <c r="L84" s="122">
        <v>0</v>
      </c>
      <c r="M84" s="122">
        <v>495855.82</v>
      </c>
      <c r="N84" s="123">
        <f t="shared" si="25"/>
        <v>307505.18</v>
      </c>
      <c r="O84" s="124">
        <f t="shared" si="20"/>
        <v>61.722665153025844</v>
      </c>
      <c r="P84" s="122"/>
      <c r="Q84" s="122"/>
      <c r="R84" s="122"/>
      <c r="S84" s="123"/>
      <c r="T84" s="124"/>
      <c r="U84" s="122">
        <v>225310</v>
      </c>
      <c r="V84" s="122">
        <v>0</v>
      </c>
      <c r="W84" s="122">
        <v>13735</v>
      </c>
      <c r="X84" s="123">
        <f t="shared" si="26"/>
        <v>211575</v>
      </c>
      <c r="Y84" s="124">
        <f t="shared" si="21"/>
        <v>6.0960454484931867</v>
      </c>
      <c r="Z84" s="123">
        <f t="shared" si="13"/>
        <v>2068746</v>
      </c>
      <c r="AA84" s="123">
        <f t="shared" si="27"/>
        <v>0</v>
      </c>
      <c r="AB84" s="123">
        <f t="shared" si="22"/>
        <v>1348490.82</v>
      </c>
      <c r="AC84" s="123">
        <f t="shared" si="23"/>
        <v>720255.17999999993</v>
      </c>
      <c r="AD84" s="124">
        <f t="shared" si="17"/>
        <v>65.183972319463095</v>
      </c>
      <c r="AE84" s="174"/>
    </row>
    <row r="85" spans="1:31" s="62" customFormat="1" ht="21.75">
      <c r="A85" s="263">
        <v>76</v>
      </c>
      <c r="B85" s="263" t="s">
        <v>142</v>
      </c>
      <c r="C85" s="122">
        <v>294120</v>
      </c>
      <c r="D85" s="122">
        <v>245100</v>
      </c>
      <c r="E85" s="123">
        <v>196080</v>
      </c>
      <c r="F85" s="124">
        <f t="shared" si="18"/>
        <v>83.333333333333343</v>
      </c>
      <c r="G85" s="125">
        <v>271336</v>
      </c>
      <c r="H85" s="125">
        <v>213647.82</v>
      </c>
      <c r="I85" s="123">
        <f t="shared" si="24"/>
        <v>57688.179999999993</v>
      </c>
      <c r="J85" s="124">
        <f t="shared" si="19"/>
        <v>78.739208951263379</v>
      </c>
      <c r="K85" s="122">
        <v>586587</v>
      </c>
      <c r="L85" s="122">
        <v>0</v>
      </c>
      <c r="M85" s="291">
        <v>501434.52</v>
      </c>
      <c r="N85" s="123">
        <f t="shared" si="25"/>
        <v>85152.479999999981</v>
      </c>
      <c r="O85" s="124">
        <f t="shared" si="20"/>
        <v>85.48340143917271</v>
      </c>
      <c r="P85" s="122"/>
      <c r="Q85" s="122"/>
      <c r="R85" s="122"/>
      <c r="S85" s="123"/>
      <c r="T85" s="124"/>
      <c r="U85" s="122">
        <v>252557.5</v>
      </c>
      <c r="V85" s="122">
        <v>0</v>
      </c>
      <c r="W85" s="122">
        <v>157290.98000000001</v>
      </c>
      <c r="X85" s="123">
        <f t="shared" si="26"/>
        <v>95266.51999999999</v>
      </c>
      <c r="Y85" s="124">
        <f t="shared" si="21"/>
        <v>62.279275016580385</v>
      </c>
      <c r="Z85" s="123">
        <f t="shared" si="13"/>
        <v>1404600.5</v>
      </c>
      <c r="AA85" s="123">
        <f t="shared" si="27"/>
        <v>0</v>
      </c>
      <c r="AB85" s="123">
        <f t="shared" si="22"/>
        <v>1117473.32</v>
      </c>
      <c r="AC85" s="123">
        <f t="shared" si="23"/>
        <v>287127.17999999993</v>
      </c>
      <c r="AD85" s="124">
        <f t="shared" si="17"/>
        <v>79.558089293005381</v>
      </c>
      <c r="AE85" s="174"/>
    </row>
    <row r="86" spans="1:31" s="62" customFormat="1" ht="21.75">
      <c r="A86" s="135"/>
      <c r="B86" s="135"/>
      <c r="C86" s="151"/>
      <c r="D86" s="151"/>
      <c r="E86" s="151"/>
      <c r="F86" s="152"/>
      <c r="G86" s="136"/>
      <c r="H86" s="136"/>
      <c r="I86" s="136"/>
      <c r="J86" s="152"/>
      <c r="K86" s="151"/>
      <c r="L86" s="151"/>
      <c r="M86" s="151"/>
      <c r="N86" s="151"/>
      <c r="O86" s="152"/>
      <c r="P86" s="151"/>
      <c r="Q86" s="151"/>
      <c r="R86" s="151"/>
      <c r="S86" s="151"/>
      <c r="T86" s="152"/>
      <c r="U86" s="151"/>
      <c r="V86" s="151"/>
      <c r="W86" s="151"/>
      <c r="X86" s="151"/>
      <c r="Y86" s="350"/>
      <c r="Z86" s="350"/>
      <c r="AA86" s="350"/>
      <c r="AB86" s="350"/>
      <c r="AC86" s="350"/>
      <c r="AD86" s="350"/>
    </row>
    <row r="87" spans="1:31" ht="21.75">
      <c r="Y87" s="340" t="s">
        <v>199</v>
      </c>
      <c r="Z87" s="340"/>
      <c r="AA87" s="340"/>
      <c r="AB87" s="340"/>
      <c r="AC87" s="340"/>
      <c r="AD87" s="340"/>
    </row>
  </sheetData>
  <mergeCells count="18">
    <mergeCell ref="Y86:AD86"/>
    <mergeCell ref="Y87:AD87"/>
    <mergeCell ref="C6:F6"/>
    <mergeCell ref="G6:J6"/>
    <mergeCell ref="K6:O6"/>
    <mergeCell ref="P6:T6"/>
    <mergeCell ref="U6:Y6"/>
    <mergeCell ref="Z6:AD6"/>
    <mergeCell ref="A1:AD1"/>
    <mergeCell ref="A2:AD2"/>
    <mergeCell ref="A3:AD3"/>
    <mergeCell ref="A5:A8"/>
    <mergeCell ref="B5:B8"/>
    <mergeCell ref="C5:J5"/>
    <mergeCell ref="K5:O5"/>
    <mergeCell ref="P5:T5"/>
    <mergeCell ref="U5:Y5"/>
    <mergeCell ref="Z5:AD5"/>
  </mergeCells>
  <pageMargins left="0.15748031496062992" right="0.15748031496062992" top="0.35433070866141736" bottom="0.35433070866141736" header="0.31496062992125984" footer="0.31496062992125984"/>
  <pageSetup paperSize="9" scale="5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91"/>
  <sheetViews>
    <sheetView topLeftCell="A2" zoomScale="70" zoomScaleNormal="70" workbookViewId="0">
      <selection activeCell="J48" sqref="J48"/>
    </sheetView>
  </sheetViews>
  <sheetFormatPr defaultColWidth="9" defaultRowHeight="24"/>
  <cols>
    <col min="1" max="1" width="60.375" style="8" customWidth="1"/>
    <col min="2" max="2" width="16.25" style="258" hidden="1" customWidth="1"/>
    <col min="3" max="3" width="16.75" style="259" hidden="1" customWidth="1"/>
    <col min="4" max="5" width="16.625" style="259" hidden="1" customWidth="1"/>
    <col min="6" max="6" width="18.125" style="8" customWidth="1"/>
    <col min="7" max="8" width="14" style="8" customWidth="1"/>
    <col min="9" max="9" width="18.125" style="8" hidden="1" customWidth="1"/>
    <col min="10" max="10" width="18.125" style="11" customWidth="1"/>
    <col min="11" max="11" width="18.125" style="257" customWidth="1"/>
    <col min="12" max="12" width="8.625" style="8" customWidth="1"/>
    <col min="13" max="13" width="18.125" style="172" customWidth="1"/>
    <col min="14" max="14" width="18.125" style="9" customWidth="1"/>
    <col min="15" max="15" width="18.125" style="169" customWidth="1"/>
    <col min="16" max="16" width="24.375" style="1" customWidth="1"/>
    <col min="17" max="16384" width="9" style="1"/>
  </cols>
  <sheetData>
    <row r="1" spans="1:15" ht="27" customHeight="1">
      <c r="A1" s="357" t="s">
        <v>148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</row>
    <row r="2" spans="1:15" ht="26.25" customHeight="1">
      <c r="A2" s="358" t="s">
        <v>196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13.5" customHeight="1">
      <c r="A3" s="3"/>
      <c r="B3" s="181"/>
      <c r="C3" s="182"/>
      <c r="D3" s="182"/>
      <c r="E3" s="182"/>
      <c r="F3" s="3"/>
      <c r="G3" s="3"/>
      <c r="H3" s="3"/>
      <c r="I3" s="3"/>
      <c r="J3" s="3"/>
      <c r="K3" s="183"/>
      <c r="L3" s="3"/>
      <c r="M3" s="182"/>
      <c r="N3" s="2"/>
      <c r="O3" s="3"/>
    </row>
    <row r="4" spans="1:15" ht="48.75" customHeight="1">
      <c r="A4" s="184" t="s">
        <v>0</v>
      </c>
      <c r="B4" s="355" t="s">
        <v>149</v>
      </c>
      <c r="C4" s="359" t="s">
        <v>150</v>
      </c>
      <c r="D4" s="359" t="s">
        <v>178</v>
      </c>
      <c r="E4" s="352" t="s">
        <v>189</v>
      </c>
      <c r="F4" s="352" t="s">
        <v>193</v>
      </c>
      <c r="G4" s="361" t="s">
        <v>1</v>
      </c>
      <c r="H4" s="362"/>
      <c r="I4" s="352" t="s">
        <v>151</v>
      </c>
      <c r="J4" s="185" t="s">
        <v>143</v>
      </c>
      <c r="K4" s="355" t="s">
        <v>2</v>
      </c>
      <c r="L4" s="352" t="s">
        <v>3</v>
      </c>
      <c r="M4" s="359" t="s">
        <v>4</v>
      </c>
      <c r="N4" s="355" t="s">
        <v>177</v>
      </c>
      <c r="O4" s="352" t="s">
        <v>5</v>
      </c>
    </row>
    <row r="5" spans="1:15" ht="56.25" customHeight="1">
      <c r="A5" s="186"/>
      <c r="B5" s="356"/>
      <c r="C5" s="360"/>
      <c r="D5" s="360"/>
      <c r="E5" s="353"/>
      <c r="F5" s="353"/>
      <c r="G5" s="187" t="s">
        <v>6</v>
      </c>
      <c r="H5" s="187" t="s">
        <v>7</v>
      </c>
      <c r="I5" s="353"/>
      <c r="J5" s="188" t="s">
        <v>144</v>
      </c>
      <c r="K5" s="356"/>
      <c r="L5" s="353"/>
      <c r="M5" s="360"/>
      <c r="N5" s="356"/>
      <c r="O5" s="353"/>
    </row>
    <row r="6" spans="1:15" ht="21.75" customHeight="1">
      <c r="A6" s="189" t="s">
        <v>8</v>
      </c>
      <c r="B6" s="190">
        <v>224101700</v>
      </c>
      <c r="C6" s="191">
        <v>218417600</v>
      </c>
      <c r="D6" s="191">
        <v>223267700</v>
      </c>
      <c r="E6" s="191">
        <v>221929000</v>
      </c>
      <c r="F6" s="191">
        <f>B6+C6+D6+E6</f>
        <v>887716000</v>
      </c>
      <c r="G6" s="191"/>
      <c r="H6" s="191"/>
      <c r="I6" s="192">
        <v>0</v>
      </c>
      <c r="J6" s="192">
        <f>F6+G6-H6</f>
        <v>887716000</v>
      </c>
      <c r="K6" s="192">
        <f>ส่วนกลาง!C9</f>
        <v>776360088.93999982</v>
      </c>
      <c r="L6" s="193">
        <f t="shared" ref="L6:L19" si="0">K6*100/J6</f>
        <v>87.455908076456865</v>
      </c>
      <c r="M6" s="192">
        <f>J6-K6</f>
        <v>111355911.06000018</v>
      </c>
      <c r="N6" s="194">
        <v>0</v>
      </c>
      <c r="O6" s="195">
        <f>M6-N6</f>
        <v>111355911.06000018</v>
      </c>
    </row>
    <row r="7" spans="1:15" ht="21.75" customHeight="1">
      <c r="A7" s="196" t="s">
        <v>9</v>
      </c>
      <c r="B7" s="190">
        <f>B8+B9</f>
        <v>56679600</v>
      </c>
      <c r="C7" s="192">
        <f>C8+C9</f>
        <v>48516400</v>
      </c>
      <c r="D7" s="192">
        <f>D8+D9</f>
        <v>51118600</v>
      </c>
      <c r="E7" s="192">
        <f>E8+E9</f>
        <v>31473100</v>
      </c>
      <c r="F7" s="191">
        <f>B7+C7+D7+E7</f>
        <v>187787700</v>
      </c>
      <c r="G7" s="192">
        <f>G8+G9</f>
        <v>5492143.5499999998</v>
      </c>
      <c r="H7" s="192">
        <f>H8+H9</f>
        <v>3482055.0300000003</v>
      </c>
      <c r="I7" s="192">
        <f>I8+I9</f>
        <v>0</v>
      </c>
      <c r="J7" s="192">
        <f>F7+G7-H7</f>
        <v>189797788.52000001</v>
      </c>
      <c r="K7" s="192">
        <f>SUM(K8:K9)</f>
        <v>145459822.06999999</v>
      </c>
      <c r="L7" s="193">
        <f t="shared" si="0"/>
        <v>76.63936614028151</v>
      </c>
      <c r="M7" s="192">
        <f t="shared" ref="M7:M42" si="1">J7-K7</f>
        <v>44337966.450000018</v>
      </c>
      <c r="N7" s="197">
        <f>SUM(N8:N9)</f>
        <v>8407792.1600000001</v>
      </c>
      <c r="O7" s="192">
        <f>M7-N7</f>
        <v>35930174.290000021</v>
      </c>
    </row>
    <row r="8" spans="1:15" ht="25.5" hidden="1" customHeight="1">
      <c r="A8" s="12" t="s">
        <v>152</v>
      </c>
      <c r="B8" s="198">
        <v>47828400</v>
      </c>
      <c r="C8" s="13">
        <v>42342700</v>
      </c>
      <c r="D8" s="13">
        <v>45590200</v>
      </c>
      <c r="E8" s="13">
        <v>24653900</v>
      </c>
      <c r="F8" s="13">
        <f>B8+C8+D8+E8</f>
        <v>160415200</v>
      </c>
      <c r="G8" s="13">
        <f>236000+3778756.09+1477387.46</f>
        <v>5492143.5499999998</v>
      </c>
      <c r="H8" s="13">
        <f>2800000+900+378100+50600+31565+37129+41621.93+142139.1</f>
        <v>3482055.0300000003</v>
      </c>
      <c r="I8" s="14"/>
      <c r="J8" s="14">
        <f>F8+G8-H8</f>
        <v>162425288.52000001</v>
      </c>
      <c r="K8" s="14">
        <f>ส่วนกลาง!L9</f>
        <v>123284748.25999999</v>
      </c>
      <c r="L8" s="199">
        <f t="shared" si="0"/>
        <v>75.902434518267455</v>
      </c>
      <c r="M8" s="14">
        <f t="shared" si="1"/>
        <v>39140540.26000002</v>
      </c>
      <c r="N8" s="165">
        <v>8407792.1600000001</v>
      </c>
      <c r="O8" s="14">
        <f>M8-N8</f>
        <v>30732748.10000002</v>
      </c>
    </row>
    <row r="9" spans="1:15" ht="25.5" hidden="1" customHeight="1">
      <c r="A9" s="200" t="s">
        <v>16</v>
      </c>
      <c r="B9" s="201">
        <v>8851200</v>
      </c>
      <c r="C9" s="23">
        <v>6173700</v>
      </c>
      <c r="D9" s="23">
        <v>5528400</v>
      </c>
      <c r="E9" s="23">
        <v>6819200</v>
      </c>
      <c r="F9" s="23">
        <f>B9+C9+D9+E9</f>
        <v>27372500</v>
      </c>
      <c r="G9" s="23"/>
      <c r="H9" s="23"/>
      <c r="I9" s="24">
        <v>0</v>
      </c>
      <c r="J9" s="294">
        <f>F9+G9-H9</f>
        <v>27372500</v>
      </c>
      <c r="K9" s="24">
        <f>ส่วนกลาง!G9</f>
        <v>22175073.809999995</v>
      </c>
      <c r="L9" s="202">
        <f t="shared" si="0"/>
        <v>81.012234213170132</v>
      </c>
      <c r="M9" s="24">
        <f t="shared" si="1"/>
        <v>5197426.1900000051</v>
      </c>
      <c r="N9" s="203">
        <v>0</v>
      </c>
      <c r="O9" s="24">
        <f t="shared" ref="O9:O39" si="2">M9-N9</f>
        <v>5197426.1900000051</v>
      </c>
    </row>
    <row r="10" spans="1:15" s="205" customFormat="1" ht="21.75" customHeight="1">
      <c r="A10" s="189" t="s">
        <v>10</v>
      </c>
      <c r="B10" s="190">
        <f>SUM(B11:B13)</f>
        <v>0</v>
      </c>
      <c r="C10" s="197">
        <f>SUM(C11:C14)</f>
        <v>222643000</v>
      </c>
      <c r="D10" s="197">
        <f t="shared" ref="D10:E10" si="3">SUM(D11:D14)</f>
        <v>0</v>
      </c>
      <c r="E10" s="197">
        <f t="shared" si="3"/>
        <v>165090000</v>
      </c>
      <c r="F10" s="197">
        <f>SUM(F11:F14)</f>
        <v>387733000</v>
      </c>
      <c r="G10" s="197">
        <f>SUM(G11:G13)</f>
        <v>1074155.03</v>
      </c>
      <c r="H10" s="197">
        <f>SUM(H11:H13)</f>
        <v>4406856.09</v>
      </c>
      <c r="I10" s="197">
        <f>SUM(I11:I13)</f>
        <v>0</v>
      </c>
      <c r="J10" s="204">
        <f>SUM(J11:J14)</f>
        <v>384400298.94</v>
      </c>
      <c r="K10" s="204">
        <f>SUM(K11:K14)</f>
        <v>65739025.689999998</v>
      </c>
      <c r="L10" s="193">
        <f t="shared" si="0"/>
        <v>17.101710344991439</v>
      </c>
      <c r="M10" s="192">
        <f>J10-K10</f>
        <v>318661273.25</v>
      </c>
      <c r="N10" s="197">
        <f>SUM(N11:N14)</f>
        <v>187621270.93000001</v>
      </c>
      <c r="O10" s="192">
        <f>M10-N10</f>
        <v>131040002.31999999</v>
      </c>
    </row>
    <row r="11" spans="1:15" ht="25.5" hidden="1" customHeight="1">
      <c r="A11" s="12" t="s">
        <v>152</v>
      </c>
      <c r="B11" s="206">
        <v>0</v>
      </c>
      <c r="C11" s="13">
        <v>153210300</v>
      </c>
      <c r="D11" s="13"/>
      <c r="E11" s="13">
        <v>165090000</v>
      </c>
      <c r="F11" s="13">
        <f>B11+C11+D11+E11</f>
        <v>318300300</v>
      </c>
      <c r="G11" s="13">
        <f>900+770200+50600+31565+37129+41621.93+142139.1</f>
        <v>1074155.03</v>
      </c>
      <c r="H11" s="13">
        <f>628100+3778756.09</f>
        <v>4406856.09</v>
      </c>
      <c r="I11" s="13"/>
      <c r="J11" s="14">
        <f>F11+G11-H11</f>
        <v>314967598.94</v>
      </c>
      <c r="K11" s="14">
        <v>27496614.789999999</v>
      </c>
      <c r="L11" s="199">
        <f t="shared" si="0"/>
        <v>8.7299820307034146</v>
      </c>
      <c r="M11" s="14">
        <f t="shared" si="1"/>
        <v>287470984.14999998</v>
      </c>
      <c r="N11" s="15">
        <v>187621270.93000001</v>
      </c>
      <c r="O11" s="14">
        <f t="shared" si="2"/>
        <v>99849713.219999969</v>
      </c>
    </row>
    <row r="12" spans="1:15" ht="25.5" hidden="1" customHeight="1">
      <c r="A12" s="17" t="s">
        <v>17</v>
      </c>
      <c r="B12" s="207">
        <v>0</v>
      </c>
      <c r="C12" s="16">
        <v>37981000</v>
      </c>
      <c r="D12" s="16"/>
      <c r="E12" s="16"/>
      <c r="F12" s="16">
        <f t="shared" ref="F12:F14" si="4">B12+C12+D12+E12</f>
        <v>37981000</v>
      </c>
      <c r="G12" s="16">
        <f>[2]งบลงทุน!D106</f>
        <v>0</v>
      </c>
      <c r="H12" s="16">
        <f>[2]งบลงทุน!E106</f>
        <v>0</v>
      </c>
      <c r="I12" s="18">
        <f>[2]งบลงทุน!F106</f>
        <v>0</v>
      </c>
      <c r="J12" s="18">
        <f t="shared" ref="J12:J14" si="5">F12+G12-H12</f>
        <v>37981000</v>
      </c>
      <c r="K12" s="18">
        <v>36631710.899999999</v>
      </c>
      <c r="L12" s="208">
        <f t="shared" si="0"/>
        <v>96.447462941997316</v>
      </c>
      <c r="M12" s="18">
        <f t="shared" si="1"/>
        <v>1349289.1000000015</v>
      </c>
      <c r="N12" s="19">
        <v>0</v>
      </c>
      <c r="O12" s="166">
        <f t="shared" si="2"/>
        <v>1349289.1000000015</v>
      </c>
    </row>
    <row r="13" spans="1:15" ht="25.5" hidden="1" customHeight="1">
      <c r="A13" s="209" t="s">
        <v>153</v>
      </c>
      <c r="B13" s="207">
        <v>0</v>
      </c>
      <c r="C13" s="16">
        <v>1616000</v>
      </c>
      <c r="D13" s="16"/>
      <c r="E13" s="16"/>
      <c r="F13" s="16">
        <f t="shared" si="4"/>
        <v>1616000</v>
      </c>
      <c r="G13" s="16">
        <f>[2]งบลงทุน!D16</f>
        <v>0</v>
      </c>
      <c r="H13" s="16">
        <f>[2]งบลงทุน!E16</f>
        <v>0</v>
      </c>
      <c r="I13" s="18">
        <f>[2]งบลงทุน!F16</f>
        <v>0</v>
      </c>
      <c r="J13" s="18">
        <f t="shared" si="5"/>
        <v>1616000</v>
      </c>
      <c r="K13" s="18">
        <v>1610700</v>
      </c>
      <c r="L13" s="208">
        <f t="shared" si="0"/>
        <v>99.672029702970292</v>
      </c>
      <c r="M13" s="18">
        <f>J13-K13</f>
        <v>5300</v>
      </c>
      <c r="N13" s="19">
        <v>0</v>
      </c>
      <c r="O13" s="18">
        <f>M13-N13</f>
        <v>5300</v>
      </c>
    </row>
    <row r="14" spans="1:15" hidden="1">
      <c r="A14" s="210" t="s">
        <v>154</v>
      </c>
      <c r="B14" s="201">
        <v>0</v>
      </c>
      <c r="C14" s="23">
        <v>29835700</v>
      </c>
      <c r="D14" s="23"/>
      <c r="E14" s="23"/>
      <c r="F14" s="23">
        <f t="shared" si="4"/>
        <v>29835700</v>
      </c>
      <c r="G14" s="23">
        <f>[2]งบลงทุน!D17</f>
        <v>0</v>
      </c>
      <c r="H14" s="23">
        <f>[2]งบลงทุน!E17</f>
        <v>0</v>
      </c>
      <c r="I14" s="211"/>
      <c r="J14" s="24">
        <f t="shared" si="5"/>
        <v>29835700</v>
      </c>
      <c r="K14" s="24">
        <v>0</v>
      </c>
      <c r="L14" s="202">
        <f t="shared" si="0"/>
        <v>0</v>
      </c>
      <c r="M14" s="24">
        <f>J14-K14</f>
        <v>29835700</v>
      </c>
      <c r="N14" s="203">
        <v>0</v>
      </c>
      <c r="O14" s="24">
        <f>M14-N14</f>
        <v>29835700</v>
      </c>
    </row>
    <row r="15" spans="1:15" s="205" customFormat="1" ht="21.75" customHeight="1">
      <c r="A15" s="189" t="s">
        <v>11</v>
      </c>
      <c r="B15" s="190">
        <v>0</v>
      </c>
      <c r="C15" s="212">
        <v>775000</v>
      </c>
      <c r="D15" s="212"/>
      <c r="E15" s="212"/>
      <c r="F15" s="191">
        <f t="shared" ref="F15" si="6">B15+C15</f>
        <v>775000</v>
      </c>
      <c r="G15" s="212">
        <f>[2]เงินอุดหนุน!C8</f>
        <v>0</v>
      </c>
      <c r="H15" s="212">
        <f>[2]เงินอุดหนุน!D8</f>
        <v>0</v>
      </c>
      <c r="I15" s="192">
        <v>0</v>
      </c>
      <c r="J15" s="192">
        <f>F15+G15-H15-I15</f>
        <v>775000</v>
      </c>
      <c r="K15" s="192">
        <v>765493</v>
      </c>
      <c r="L15" s="193">
        <f t="shared" si="0"/>
        <v>98.77329032258065</v>
      </c>
      <c r="M15" s="192">
        <f t="shared" si="1"/>
        <v>9507</v>
      </c>
      <c r="N15" s="194">
        <v>0</v>
      </c>
      <c r="O15" s="195">
        <f t="shared" si="2"/>
        <v>9507</v>
      </c>
    </row>
    <row r="16" spans="1:15" ht="21.75" customHeight="1">
      <c r="A16" s="189" t="s">
        <v>12</v>
      </c>
      <c r="B16" s="190">
        <f>B17+B25+B27+B33+B39</f>
        <v>31935900</v>
      </c>
      <c r="C16" s="192">
        <f>C17+C25+C27++C33+C39</f>
        <v>44798100</v>
      </c>
      <c r="D16" s="192">
        <f>D17+D25+D27++D33+D39</f>
        <v>38555700</v>
      </c>
      <c r="E16" s="192">
        <v>500000</v>
      </c>
      <c r="F16" s="192">
        <f>SUM(F17,F25,F27,F33,F39)</f>
        <v>115789700</v>
      </c>
      <c r="G16" s="192">
        <f>G17+G25+G27+G33+G39</f>
        <v>2800000</v>
      </c>
      <c r="H16" s="192">
        <f>H17+H25+H27+H33+H39</f>
        <v>1477387.46</v>
      </c>
      <c r="I16" s="192">
        <f>I17+I25+I27+I33+I39</f>
        <v>0</v>
      </c>
      <c r="J16" s="192">
        <f>SUM(J17,J25,J27,J33,J39)</f>
        <v>117112312.53999999</v>
      </c>
      <c r="K16" s="204">
        <f>SUM(K17,K25,K27,K33,K39)</f>
        <v>85603224.210000008</v>
      </c>
      <c r="L16" s="193">
        <f>K16*100/J16</f>
        <v>73.09498237494202</v>
      </c>
      <c r="M16" s="192">
        <f>J16-K16</f>
        <v>31509088.329999983</v>
      </c>
      <c r="N16" s="197">
        <f>SUM(N17,N25,N27,N33,N39)</f>
        <v>7235627.54</v>
      </c>
      <c r="O16" s="192">
        <f t="shared" si="2"/>
        <v>24273460.789999984</v>
      </c>
    </row>
    <row r="17" spans="1:15" ht="22.5" hidden="1" customHeight="1">
      <c r="A17" s="213" t="s">
        <v>155</v>
      </c>
      <c r="B17" s="214">
        <f>SUM(B18:B23)</f>
        <v>2629000</v>
      </c>
      <c r="C17" s="215">
        <f t="shared" ref="C17:H17" si="7">SUM(C18:C24)</f>
        <v>5470800</v>
      </c>
      <c r="D17" s="215">
        <f t="shared" si="7"/>
        <v>4232600</v>
      </c>
      <c r="E17" s="215"/>
      <c r="F17" s="215">
        <f t="shared" si="7"/>
        <v>12332400</v>
      </c>
      <c r="G17" s="215">
        <f t="shared" si="7"/>
        <v>2800000</v>
      </c>
      <c r="H17" s="215">
        <f t="shared" si="7"/>
        <v>1477387.46</v>
      </c>
      <c r="I17" s="215">
        <f>SUM(I18:I23)</f>
        <v>0</v>
      </c>
      <c r="J17" s="215">
        <f>SUM(J18:J24)</f>
        <v>13655012.539999999</v>
      </c>
      <c r="K17" s="215">
        <f>SUM(K18:K24)</f>
        <v>6864860.5099999998</v>
      </c>
      <c r="L17" s="216">
        <f>K17*100/J17</f>
        <v>50.273556980563569</v>
      </c>
      <c r="M17" s="215">
        <f>J17-K17</f>
        <v>6790152.0299999993</v>
      </c>
      <c r="N17" s="215">
        <f>SUM(N18:N24)</f>
        <v>3573524</v>
      </c>
      <c r="O17" s="215">
        <f>SUM(O18:O24)</f>
        <v>3216628.0300000003</v>
      </c>
    </row>
    <row r="18" spans="1:15" ht="26.25" hidden="1" customHeight="1">
      <c r="A18" s="217" t="s">
        <v>13</v>
      </c>
      <c r="B18" s="218">
        <v>894500</v>
      </c>
      <c r="C18" s="198">
        <v>480300</v>
      </c>
      <c r="D18" s="198"/>
      <c r="E18" s="198"/>
      <c r="F18" s="13">
        <f>B18+C18+D18+E18</f>
        <v>1374800</v>
      </c>
      <c r="G18" s="13">
        <f>'[2]งบรายจ่ายอื่น(พฐ) '!C9</f>
        <v>0</v>
      </c>
      <c r="H18" s="13"/>
      <c r="I18" s="13"/>
      <c r="J18" s="14">
        <f>F18+G18-H18</f>
        <v>1374800</v>
      </c>
      <c r="K18" s="14">
        <v>0</v>
      </c>
      <c r="L18" s="199">
        <f t="shared" si="0"/>
        <v>0</v>
      </c>
      <c r="M18" s="14">
        <f t="shared" si="1"/>
        <v>1374800</v>
      </c>
      <c r="N18" s="15">
        <v>0</v>
      </c>
      <c r="O18" s="14">
        <f t="shared" si="2"/>
        <v>1374800</v>
      </c>
    </row>
    <row r="19" spans="1:15" ht="47.25" hidden="1" customHeight="1">
      <c r="A19" s="17" t="s">
        <v>156</v>
      </c>
      <c r="B19" s="219">
        <v>1734500</v>
      </c>
      <c r="C19" s="164">
        <v>1295500</v>
      </c>
      <c r="D19" s="164">
        <v>1665000</v>
      </c>
      <c r="E19" s="164"/>
      <c r="F19" s="16">
        <f t="shared" ref="F19:F24" si="8">B19+C19+D19+E19</f>
        <v>4695000</v>
      </c>
      <c r="G19" s="164">
        <f>'[2]งบรายจ่ายอื่น(พฐ) '!C21</f>
        <v>0</v>
      </c>
      <c r="H19" s="164">
        <f>'[2]งบรายจ่ายอื่น(พฐ) '!D21</f>
        <v>0</v>
      </c>
      <c r="I19" s="219">
        <f>'[2]งบรายจ่ายอื่น(พฐ) '!E21</f>
        <v>0</v>
      </c>
      <c r="J19" s="18">
        <f t="shared" ref="J19:J24" si="9">F19+G19-H19</f>
        <v>4695000</v>
      </c>
      <c r="K19" s="18">
        <v>4332247.97</v>
      </c>
      <c r="L19" s="208">
        <f t="shared" si="0"/>
        <v>92.273652183173596</v>
      </c>
      <c r="M19" s="18">
        <f t="shared" si="1"/>
        <v>362752.03000000026</v>
      </c>
      <c r="N19" s="19">
        <v>72800</v>
      </c>
      <c r="O19" s="18">
        <f t="shared" si="2"/>
        <v>289952.03000000026</v>
      </c>
    </row>
    <row r="20" spans="1:15" ht="48.75" hidden="1" customHeight="1">
      <c r="A20" s="17" t="s">
        <v>188</v>
      </c>
      <c r="B20" s="220">
        <v>0</v>
      </c>
      <c r="C20" s="16">
        <v>1095000</v>
      </c>
      <c r="D20" s="16">
        <v>567600</v>
      </c>
      <c r="E20" s="16"/>
      <c r="F20" s="16">
        <f t="shared" si="8"/>
        <v>1662600</v>
      </c>
      <c r="G20" s="16">
        <v>0</v>
      </c>
      <c r="H20" s="16">
        <v>0</v>
      </c>
      <c r="I20" s="220">
        <f>'[2]งบรายจ่ายอื่น(พฐ) '!E17</f>
        <v>0</v>
      </c>
      <c r="J20" s="18">
        <f t="shared" si="9"/>
        <v>1662600</v>
      </c>
      <c r="K20" s="18">
        <v>970000</v>
      </c>
      <c r="L20" s="208"/>
      <c r="M20" s="167">
        <f t="shared" si="1"/>
        <v>692600</v>
      </c>
      <c r="N20" s="19">
        <v>601000</v>
      </c>
      <c r="O20" s="18">
        <f t="shared" si="2"/>
        <v>91600</v>
      </c>
    </row>
    <row r="21" spans="1:15" ht="26.25" hidden="1" customHeight="1">
      <c r="A21" s="17" t="s">
        <v>157</v>
      </c>
      <c r="B21" s="220">
        <v>0</v>
      </c>
      <c r="C21" s="16">
        <v>500000</v>
      </c>
      <c r="D21" s="16">
        <v>1000000</v>
      </c>
      <c r="E21" s="16"/>
      <c r="F21" s="16">
        <f t="shared" si="8"/>
        <v>1500000</v>
      </c>
      <c r="G21" s="16"/>
      <c r="H21" s="16">
        <f>1477387.46</f>
        <v>1477387.46</v>
      </c>
      <c r="I21" s="220">
        <v>0</v>
      </c>
      <c r="J21" s="18">
        <f t="shared" si="9"/>
        <v>22612.540000000037</v>
      </c>
      <c r="K21" s="18">
        <v>22612.54</v>
      </c>
      <c r="L21" s="208">
        <f t="shared" ref="L21:L37" si="10">K21*100/J21</f>
        <v>99.999999999999829</v>
      </c>
      <c r="M21" s="167">
        <f t="shared" si="1"/>
        <v>3.637978807091713E-11</v>
      </c>
      <c r="N21" s="19">
        <v>0</v>
      </c>
      <c r="O21" s="18">
        <f t="shared" si="2"/>
        <v>3.637978807091713E-11</v>
      </c>
    </row>
    <row r="22" spans="1:15" ht="26.25" hidden="1" customHeight="1">
      <c r="A22" s="17" t="s">
        <v>158</v>
      </c>
      <c r="B22" s="220">
        <v>0</v>
      </c>
      <c r="C22" s="16">
        <v>100000</v>
      </c>
      <c r="D22" s="16"/>
      <c r="E22" s="16"/>
      <c r="F22" s="16">
        <f t="shared" si="8"/>
        <v>100000</v>
      </c>
      <c r="G22" s="16">
        <f>'[2]งบรายจ่ายอื่น(พฐ) '!C11</f>
        <v>0</v>
      </c>
      <c r="H22" s="16">
        <f>'[2]งบรายจ่ายอื่น(พฐ) '!D11</f>
        <v>0</v>
      </c>
      <c r="I22" s="220">
        <f>'[2]งบรายจ่ายอื่น(พฐ) '!E11</f>
        <v>0</v>
      </c>
      <c r="J22" s="18">
        <f t="shared" si="9"/>
        <v>100000</v>
      </c>
      <c r="K22" s="18">
        <v>0</v>
      </c>
      <c r="L22" s="208">
        <f>K22*100/J22</f>
        <v>0</v>
      </c>
      <c r="M22" s="167">
        <f t="shared" si="1"/>
        <v>100000</v>
      </c>
      <c r="N22" s="19">
        <v>0</v>
      </c>
      <c r="O22" s="18">
        <f t="shared" si="2"/>
        <v>100000</v>
      </c>
    </row>
    <row r="23" spans="1:15" ht="27" hidden="1" customHeight="1">
      <c r="A23" s="221" t="s">
        <v>159</v>
      </c>
      <c r="B23" s="222">
        <v>0</v>
      </c>
      <c r="C23" s="20">
        <v>2000000</v>
      </c>
      <c r="D23" s="20">
        <v>1000000</v>
      </c>
      <c r="E23" s="20"/>
      <c r="F23" s="16">
        <f t="shared" si="8"/>
        <v>3000000</v>
      </c>
      <c r="G23" s="20">
        <f>'[2]งบรายจ่ายอื่น(พฐ) '!C13</f>
        <v>0</v>
      </c>
      <c r="H23" s="20">
        <v>0</v>
      </c>
      <c r="I23" s="20">
        <v>0</v>
      </c>
      <c r="J23" s="18">
        <f t="shared" si="9"/>
        <v>3000000</v>
      </c>
      <c r="K23" s="21">
        <v>0</v>
      </c>
      <c r="L23" s="208">
        <f t="shared" ref="L23:L24" si="11">K23*100/J23</f>
        <v>0</v>
      </c>
      <c r="M23" s="173">
        <f>J23-K23</f>
        <v>3000000</v>
      </c>
      <c r="N23" s="223">
        <v>1639724</v>
      </c>
      <c r="O23" s="21">
        <f t="shared" si="2"/>
        <v>1360276</v>
      </c>
    </row>
    <row r="24" spans="1:15" ht="27" hidden="1" customHeight="1">
      <c r="A24" s="22" t="s">
        <v>160</v>
      </c>
      <c r="B24" s="224"/>
      <c r="C24" s="23"/>
      <c r="D24" s="20"/>
      <c r="E24" s="20"/>
      <c r="F24" s="23">
        <f t="shared" si="8"/>
        <v>0</v>
      </c>
      <c r="G24" s="23">
        <v>2800000</v>
      </c>
      <c r="H24" s="23">
        <v>0</v>
      </c>
      <c r="I24" s="23">
        <v>0</v>
      </c>
      <c r="J24" s="24">
        <f t="shared" si="9"/>
        <v>2800000</v>
      </c>
      <c r="K24" s="24">
        <v>1540000</v>
      </c>
      <c r="L24" s="208">
        <f t="shared" si="11"/>
        <v>55</v>
      </c>
      <c r="M24" s="173">
        <f>J24-K24</f>
        <v>1260000</v>
      </c>
      <c r="N24" s="223">
        <v>1260000</v>
      </c>
      <c r="O24" s="21">
        <f t="shared" si="2"/>
        <v>0</v>
      </c>
    </row>
    <row r="25" spans="1:15" ht="22.5" hidden="1" customHeight="1">
      <c r="A25" s="213" t="s">
        <v>161</v>
      </c>
      <c r="B25" s="225">
        <f>SUM(B26:B26)</f>
        <v>0</v>
      </c>
      <c r="C25" s="215">
        <f>SUM(C26:C26)</f>
        <v>1250000</v>
      </c>
      <c r="D25" s="215">
        <f>SUM(D26:D26)</f>
        <v>625000</v>
      </c>
      <c r="E25" s="215"/>
      <c r="F25" s="226">
        <f>SUM(F26)</f>
        <v>1875000</v>
      </c>
      <c r="G25" s="215">
        <f>SUM(G26:G26)</f>
        <v>0</v>
      </c>
      <c r="H25" s="215">
        <f>SUM(H26:H26)</f>
        <v>0</v>
      </c>
      <c r="I25" s="215">
        <f>SUM(I26:I26)</f>
        <v>0</v>
      </c>
      <c r="J25" s="215">
        <f>SUM(J26:J26)</f>
        <v>1875000</v>
      </c>
      <c r="K25" s="215">
        <f>SUM(K26:K26)</f>
        <v>428000</v>
      </c>
      <c r="L25" s="216">
        <f t="shared" si="10"/>
        <v>22.826666666666668</v>
      </c>
      <c r="M25" s="215">
        <f>J25-K25</f>
        <v>1447000</v>
      </c>
      <c r="N25" s="227">
        <f>SUM(N26:N26)</f>
        <v>856000</v>
      </c>
      <c r="O25" s="215">
        <f>M25-N25</f>
        <v>591000</v>
      </c>
    </row>
    <row r="26" spans="1:15" ht="48" hidden="1" customHeight="1">
      <c r="A26" s="228" t="s">
        <v>162</v>
      </c>
      <c r="B26" s="229">
        <v>0</v>
      </c>
      <c r="C26" s="230">
        <v>1250000</v>
      </c>
      <c r="D26" s="230">
        <v>625000</v>
      </c>
      <c r="E26" s="230"/>
      <c r="F26" s="231">
        <f>B26+C26+D26+E26</f>
        <v>1875000</v>
      </c>
      <c r="G26" s="230">
        <v>0</v>
      </c>
      <c r="H26" s="230">
        <v>0</v>
      </c>
      <c r="I26" s="230">
        <v>0</v>
      </c>
      <c r="J26" s="232">
        <f>F26+G26-H26</f>
        <v>1875000</v>
      </c>
      <c r="K26" s="232">
        <v>428000</v>
      </c>
      <c r="L26" s="163">
        <f t="shared" si="10"/>
        <v>22.826666666666668</v>
      </c>
      <c r="M26" s="232">
        <f t="shared" si="1"/>
        <v>1447000</v>
      </c>
      <c r="N26" s="233">
        <v>856000</v>
      </c>
      <c r="O26" s="232">
        <f t="shared" si="2"/>
        <v>591000</v>
      </c>
    </row>
    <row r="27" spans="1:15" ht="48" hidden="1" customHeight="1">
      <c r="A27" s="234" t="s">
        <v>163</v>
      </c>
      <c r="B27" s="225">
        <f>SUM(B28:B32)</f>
        <v>9385900</v>
      </c>
      <c r="C27" s="215">
        <f>SUM(C28:C32)</f>
        <v>12744800</v>
      </c>
      <c r="D27" s="215">
        <f>SUM(D28:D32)</f>
        <v>11065400</v>
      </c>
      <c r="E27" s="215"/>
      <c r="F27" s="215">
        <f>SUM(F28:F32)</f>
        <v>33196100</v>
      </c>
      <c r="G27" s="215">
        <f>SUM(G28:G29)</f>
        <v>0</v>
      </c>
      <c r="H27" s="215">
        <f>SUM(H28:H29)</f>
        <v>0</v>
      </c>
      <c r="I27" s="215">
        <f>SUM(I28:I29)</f>
        <v>0</v>
      </c>
      <c r="J27" s="215">
        <f>SUM(J28:J32)</f>
        <v>33196100</v>
      </c>
      <c r="K27" s="215">
        <f>SUM(K28:K32)</f>
        <v>23651995.870000001</v>
      </c>
      <c r="L27" s="216">
        <f t="shared" si="10"/>
        <v>71.249321064823874</v>
      </c>
      <c r="M27" s="215">
        <f>J27-K27</f>
        <v>9544104.129999999</v>
      </c>
      <c r="N27" s="227">
        <f>SUM(N28:N32)</f>
        <v>94734</v>
      </c>
      <c r="O27" s="215">
        <f>M27-N27</f>
        <v>9449370.129999999</v>
      </c>
    </row>
    <row r="28" spans="1:15" s="4" customFormat="1" ht="26.25" hidden="1" customHeight="1">
      <c r="A28" s="235" t="s">
        <v>14</v>
      </c>
      <c r="B28" s="218">
        <v>1860500</v>
      </c>
      <c r="C28" s="236">
        <v>4139500</v>
      </c>
      <c r="D28" s="236">
        <v>3000000</v>
      </c>
      <c r="E28" s="236"/>
      <c r="F28" s="13">
        <f>B28+C28+D28+E28</f>
        <v>9000000</v>
      </c>
      <c r="G28" s="236">
        <f>'[2]งบรายจ่ายอื่น(อนุรักษ์)'!C9</f>
        <v>0</v>
      </c>
      <c r="H28" s="236">
        <f>'[2]งบรายจ่ายอื่น(อนุรักษ์)'!D9</f>
        <v>0</v>
      </c>
      <c r="I28" s="236">
        <f>'[2]งบรายจ่ายอื่น(อนุรักษ์)'!E9</f>
        <v>0</v>
      </c>
      <c r="J28" s="14">
        <f>F28+G28-H28</f>
        <v>9000000</v>
      </c>
      <c r="K28" s="237">
        <v>5412197.8500000006</v>
      </c>
      <c r="L28" s="199">
        <f t="shared" si="10"/>
        <v>60.135531666666665</v>
      </c>
      <c r="M28" s="14">
        <f t="shared" si="1"/>
        <v>3587802.1499999994</v>
      </c>
      <c r="N28" s="238">
        <v>38080</v>
      </c>
      <c r="O28" s="237">
        <f t="shared" si="2"/>
        <v>3549722.1499999994</v>
      </c>
    </row>
    <row r="29" spans="1:15" ht="48" hidden="1" customHeight="1">
      <c r="A29" s="17" t="s">
        <v>164</v>
      </c>
      <c r="B29" s="220">
        <v>4940400</v>
      </c>
      <c r="C29" s="16">
        <v>4940300</v>
      </c>
      <c r="D29" s="16">
        <v>4940400</v>
      </c>
      <c r="E29" s="16"/>
      <c r="F29" s="16">
        <f t="shared" ref="F29:F32" si="12">B29+C29+D29+E29</f>
        <v>14821100</v>
      </c>
      <c r="G29" s="16">
        <f>'[2]งบรายจ่ายอื่น(อนุรักษ์)'!C12</f>
        <v>0</v>
      </c>
      <c r="H29" s="16">
        <f>'[2]งบรายจ่ายอื่น(อนุรักษ์)'!D12</f>
        <v>0</v>
      </c>
      <c r="I29" s="16">
        <v>0</v>
      </c>
      <c r="J29" s="18">
        <f t="shared" ref="J29:J32" si="13">F29+G29-H29</f>
        <v>14821100</v>
      </c>
      <c r="K29" s="18">
        <v>14783867.449999999</v>
      </c>
      <c r="L29" s="208">
        <f>K29*100/J29</f>
        <v>99.748786864672667</v>
      </c>
      <c r="M29" s="18">
        <f>J29-K29</f>
        <v>37232.550000000745</v>
      </c>
      <c r="N29" s="25">
        <v>0</v>
      </c>
      <c r="O29" s="18">
        <f>M29-N29</f>
        <v>37232.550000000745</v>
      </c>
    </row>
    <row r="30" spans="1:15" ht="26.25" hidden="1" customHeight="1">
      <c r="A30" s="17" t="s">
        <v>165</v>
      </c>
      <c r="B30" s="220">
        <v>0</v>
      </c>
      <c r="C30" s="16">
        <v>1000000</v>
      </c>
      <c r="D30" s="16">
        <v>500000</v>
      </c>
      <c r="E30" s="16"/>
      <c r="F30" s="16">
        <f t="shared" si="12"/>
        <v>1500000</v>
      </c>
      <c r="G30" s="16">
        <f>'[2]งบรายจ่ายอื่น(อนุรักษ์)'!C13</f>
        <v>0</v>
      </c>
      <c r="H30" s="16">
        <f>'[2]งบรายจ่ายอื่น(อนุรักษ์)'!D13</f>
        <v>0</v>
      </c>
      <c r="I30" s="16">
        <v>0</v>
      </c>
      <c r="J30" s="18">
        <f t="shared" si="13"/>
        <v>1500000</v>
      </c>
      <c r="K30" s="18">
        <v>553855.04</v>
      </c>
      <c r="L30" s="208">
        <f>K30*100/J30</f>
        <v>36.923669333333336</v>
      </c>
      <c r="M30" s="18">
        <f>J30-K30</f>
        <v>946144.96</v>
      </c>
      <c r="N30" s="25">
        <v>6304</v>
      </c>
      <c r="O30" s="18">
        <f>M30-N30</f>
        <v>939840.96</v>
      </c>
    </row>
    <row r="31" spans="1:15" ht="48" hidden="1" customHeight="1">
      <c r="A31" s="17" t="s">
        <v>166</v>
      </c>
      <c r="B31" s="220">
        <v>600000</v>
      </c>
      <c r="C31" s="239">
        <v>650000</v>
      </c>
      <c r="D31" s="239">
        <v>625000</v>
      </c>
      <c r="E31" s="239"/>
      <c r="F31" s="16">
        <f t="shared" si="12"/>
        <v>1875000</v>
      </c>
      <c r="G31" s="16">
        <v>0</v>
      </c>
      <c r="H31" s="16">
        <v>0</v>
      </c>
      <c r="I31" s="16">
        <v>0</v>
      </c>
      <c r="J31" s="18">
        <f t="shared" si="13"/>
        <v>1875000</v>
      </c>
      <c r="K31" s="18">
        <v>824963.5299999998</v>
      </c>
      <c r="L31" s="208">
        <f>K31*100/J31</f>
        <v>43.998054933333329</v>
      </c>
      <c r="M31" s="18">
        <f>J31-K31</f>
        <v>1050036.4700000002</v>
      </c>
      <c r="N31" s="25">
        <v>10000</v>
      </c>
      <c r="O31" s="18">
        <f>M31-N31</f>
        <v>1040036.4700000002</v>
      </c>
    </row>
    <row r="32" spans="1:15" ht="48.75" hidden="1" customHeight="1">
      <c r="A32" s="22" t="s">
        <v>167</v>
      </c>
      <c r="B32" s="240">
        <v>1985000</v>
      </c>
      <c r="C32" s="241">
        <v>2015000</v>
      </c>
      <c r="D32" s="241">
        <v>2000000</v>
      </c>
      <c r="E32" s="241"/>
      <c r="F32" s="23">
        <f t="shared" si="12"/>
        <v>6000000</v>
      </c>
      <c r="G32" s="23">
        <f>'[2]งบรายจ่ายอื่น(อนุรักษ์)'!C15</f>
        <v>0</v>
      </c>
      <c r="H32" s="23">
        <f>'[2]งบรายจ่ายอื่น(อนุรักษ์)'!D15</f>
        <v>0</v>
      </c>
      <c r="I32" s="23">
        <v>0</v>
      </c>
      <c r="J32" s="24">
        <f t="shared" si="13"/>
        <v>6000000</v>
      </c>
      <c r="K32" s="24">
        <v>2077112</v>
      </c>
      <c r="L32" s="202">
        <f>K32*100/J32</f>
        <v>34.618533333333332</v>
      </c>
      <c r="M32" s="24">
        <f>J32-K32</f>
        <v>3922888</v>
      </c>
      <c r="N32" s="26">
        <v>40350</v>
      </c>
      <c r="O32" s="24">
        <f>M32-N32</f>
        <v>3882538</v>
      </c>
    </row>
    <row r="33" spans="1:16" ht="21.75" hidden="1" customHeight="1">
      <c r="A33" s="213" t="s">
        <v>153</v>
      </c>
      <c r="B33" s="214">
        <f>SUM(B34:B38)</f>
        <v>7916500</v>
      </c>
      <c r="C33" s="215">
        <f>SUM(C34:C38)</f>
        <v>14579500</v>
      </c>
      <c r="D33" s="215">
        <f>SUM(D34:D38)</f>
        <v>11254000</v>
      </c>
      <c r="E33" s="215">
        <f>SUM(E34:E38)</f>
        <v>500000</v>
      </c>
      <c r="F33" s="226">
        <f>SUM(F34:F38)</f>
        <v>34250000</v>
      </c>
      <c r="G33" s="215">
        <f t="shared" ref="G33:I33" si="14">SUM(G34:G38)</f>
        <v>0</v>
      </c>
      <c r="H33" s="215">
        <f t="shared" si="14"/>
        <v>0</v>
      </c>
      <c r="I33" s="225">
        <f t="shared" si="14"/>
        <v>0</v>
      </c>
      <c r="J33" s="215">
        <f>SUM(J34:J38)</f>
        <v>34250000</v>
      </c>
      <c r="K33" s="215">
        <f>SUM(K34:K38)</f>
        <v>23908196.290000003</v>
      </c>
      <c r="L33" s="216">
        <f t="shared" si="10"/>
        <v>69.80495267153286</v>
      </c>
      <c r="M33" s="215">
        <f>J33-K33</f>
        <v>10341803.709999997</v>
      </c>
      <c r="N33" s="227">
        <f>SUM(N34:N38)</f>
        <v>1260193</v>
      </c>
      <c r="O33" s="215">
        <f t="shared" si="2"/>
        <v>9081610.7099999972</v>
      </c>
    </row>
    <row r="34" spans="1:16" ht="48" hidden="1" customHeight="1">
      <c r="A34" s="242" t="s">
        <v>168</v>
      </c>
      <c r="B34" s="198">
        <v>3134600</v>
      </c>
      <c r="C34" s="13">
        <v>3365400</v>
      </c>
      <c r="D34" s="13">
        <v>3250000</v>
      </c>
      <c r="E34" s="13"/>
      <c r="F34" s="16">
        <f t="shared" ref="F34:F38" si="15">B34+C34+D34+E34</f>
        <v>9750000</v>
      </c>
      <c r="G34" s="13">
        <f>'[2]งบรายจ่ายอื่น(บูรขยะ)'!C9</f>
        <v>0</v>
      </c>
      <c r="H34" s="13">
        <f>'[2]งบรายจ่ายอื่น(บูรขยะ)'!D9</f>
        <v>0</v>
      </c>
      <c r="I34" s="198">
        <f>'[2]งบรายจ่ายอื่น(บูรขยะ)'!E9</f>
        <v>0</v>
      </c>
      <c r="J34" s="14">
        <f>F34+G34-H34</f>
        <v>9750000</v>
      </c>
      <c r="K34" s="14">
        <v>5410676.2200000007</v>
      </c>
      <c r="L34" s="199">
        <f t="shared" si="10"/>
        <v>55.494115076923087</v>
      </c>
      <c r="M34" s="14">
        <f t="shared" si="1"/>
        <v>4339323.7799999993</v>
      </c>
      <c r="N34" s="238">
        <v>179531.75</v>
      </c>
      <c r="O34" s="14">
        <f>M34-N34</f>
        <v>4159792.0299999993</v>
      </c>
    </row>
    <row r="35" spans="1:16" ht="48" hidden="1" customHeight="1">
      <c r="A35" s="27" t="s">
        <v>169</v>
      </c>
      <c r="B35" s="220">
        <v>2674400</v>
      </c>
      <c r="C35" s="16">
        <v>2825600</v>
      </c>
      <c r="D35" s="16">
        <v>2750000</v>
      </c>
      <c r="E35" s="16"/>
      <c r="F35" s="16">
        <f t="shared" si="15"/>
        <v>8250000</v>
      </c>
      <c r="G35" s="16"/>
      <c r="H35" s="16"/>
      <c r="I35" s="220"/>
      <c r="J35" s="18">
        <f t="shared" ref="J35:J38" si="16">F35+G35-H35</f>
        <v>8250000</v>
      </c>
      <c r="K35" s="18">
        <v>7179152.4199999999</v>
      </c>
      <c r="L35" s="208">
        <f t="shared" si="10"/>
        <v>87.020029333333326</v>
      </c>
      <c r="M35" s="18">
        <f t="shared" si="1"/>
        <v>1070847.58</v>
      </c>
      <c r="N35" s="25">
        <v>379042.36000000004</v>
      </c>
      <c r="O35" s="18">
        <f>M35-N35</f>
        <v>691805.22</v>
      </c>
    </row>
    <row r="36" spans="1:16" ht="25.5" hidden="1" customHeight="1">
      <c r="A36" s="27" t="s">
        <v>170</v>
      </c>
      <c r="B36" s="207">
        <v>1607500</v>
      </c>
      <c r="C36" s="16">
        <v>1642500</v>
      </c>
      <c r="D36" s="16">
        <v>1625000</v>
      </c>
      <c r="E36" s="16"/>
      <c r="F36" s="16">
        <f t="shared" si="15"/>
        <v>4875000</v>
      </c>
      <c r="G36" s="16">
        <f>'[2]งบรายจ่ายอื่น(บูรขยะ)'!C126</f>
        <v>0</v>
      </c>
      <c r="H36" s="16">
        <f>'[2]งบรายจ่ายอื่น(บูรขยะ)'!D126</f>
        <v>0</v>
      </c>
      <c r="I36" s="220">
        <f>'[2]งบรายจ่ายอื่น(บูรขยะ)'!E126</f>
        <v>0</v>
      </c>
      <c r="J36" s="18">
        <f t="shared" si="16"/>
        <v>4875000</v>
      </c>
      <c r="K36" s="18">
        <v>3716970.5300000007</v>
      </c>
      <c r="L36" s="208">
        <f t="shared" si="10"/>
        <v>76.245549333333344</v>
      </c>
      <c r="M36" s="18">
        <f t="shared" si="1"/>
        <v>1158029.4699999993</v>
      </c>
      <c r="N36" s="25">
        <v>182940.49</v>
      </c>
      <c r="O36" s="18">
        <f t="shared" si="2"/>
        <v>975088.97999999928</v>
      </c>
    </row>
    <row r="37" spans="1:16" ht="26.25" hidden="1" customHeight="1">
      <c r="A37" s="27" t="s">
        <v>171</v>
      </c>
      <c r="B37" s="220">
        <v>500000</v>
      </c>
      <c r="C37" s="220">
        <v>500000</v>
      </c>
      <c r="D37" s="220">
        <v>500000</v>
      </c>
      <c r="E37" s="220">
        <v>500000</v>
      </c>
      <c r="F37" s="16">
        <f>B37+C37+D37+E37</f>
        <v>2000000</v>
      </c>
      <c r="G37" s="16">
        <f>'[2]งบรายจ่ายอื่น(บูรขยะ)'!C11</f>
        <v>0</v>
      </c>
      <c r="H37" s="16">
        <f>'[2]งบรายจ่ายอื่น(บูรขยะ)'!D11</f>
        <v>0</v>
      </c>
      <c r="I37" s="220">
        <f>'[2]งบรายจ่ายอื่น(บูรขยะ)'!E11</f>
        <v>0</v>
      </c>
      <c r="J37" s="18">
        <f t="shared" si="16"/>
        <v>2000000</v>
      </c>
      <c r="K37" s="18">
        <v>795470</v>
      </c>
      <c r="L37" s="208">
        <f t="shared" si="10"/>
        <v>39.773499999999999</v>
      </c>
      <c r="M37" s="18">
        <f t="shared" si="1"/>
        <v>1204530</v>
      </c>
      <c r="N37" s="25">
        <v>0</v>
      </c>
      <c r="O37" s="18">
        <f t="shared" si="2"/>
        <v>1204530</v>
      </c>
    </row>
    <row r="38" spans="1:16" ht="26.25" hidden="1" customHeight="1">
      <c r="A38" s="243" t="s">
        <v>172</v>
      </c>
      <c r="B38" s="201">
        <v>0</v>
      </c>
      <c r="C38" s="23">
        <v>6246000</v>
      </c>
      <c r="D38" s="23">
        <v>3129000</v>
      </c>
      <c r="E38" s="23"/>
      <c r="F38" s="16">
        <f t="shared" si="15"/>
        <v>9375000</v>
      </c>
      <c r="G38" s="23">
        <v>0</v>
      </c>
      <c r="H38" s="23">
        <v>0</v>
      </c>
      <c r="I38" s="224">
        <f>'[2]งบรายจ่ายอื่น(บูรขยะ)'!E29</f>
        <v>0</v>
      </c>
      <c r="J38" s="24">
        <f t="shared" si="16"/>
        <v>9375000</v>
      </c>
      <c r="K38" s="24">
        <v>6805927.1200000001</v>
      </c>
      <c r="L38" s="202">
        <v>0</v>
      </c>
      <c r="M38" s="24">
        <f t="shared" si="1"/>
        <v>2569072.88</v>
      </c>
      <c r="N38" s="26">
        <v>518678.4</v>
      </c>
      <c r="O38" s="24">
        <f>M38-N38</f>
        <v>2050394.48</v>
      </c>
    </row>
    <row r="39" spans="1:16" ht="21.75" hidden="1" customHeight="1">
      <c r="A39" s="213" t="s">
        <v>173</v>
      </c>
      <c r="B39" s="214">
        <f>SUM(B40:B41)</f>
        <v>12004500</v>
      </c>
      <c r="C39" s="215">
        <f>SUM(C40:C41)</f>
        <v>10753000</v>
      </c>
      <c r="D39" s="215">
        <f>SUM(D40:D41)</f>
        <v>11378700</v>
      </c>
      <c r="E39" s="215"/>
      <c r="F39" s="226">
        <f>SUM(F40:F41)</f>
        <v>34136200</v>
      </c>
      <c r="G39" s="244">
        <f t="shared" ref="G39:I39" si="17">SUM(G40:G41)</f>
        <v>0</v>
      </c>
      <c r="H39" s="215">
        <f t="shared" si="17"/>
        <v>0</v>
      </c>
      <c r="I39" s="225">
        <f t="shared" si="17"/>
        <v>0</v>
      </c>
      <c r="J39" s="215">
        <f>SUM(J40:J41)</f>
        <v>34136200</v>
      </c>
      <c r="K39" s="215">
        <f>SUM(K40:K41)</f>
        <v>30750171.539999999</v>
      </c>
      <c r="L39" s="216">
        <v>0</v>
      </c>
      <c r="M39" s="215">
        <f t="shared" si="1"/>
        <v>3386028.4600000009</v>
      </c>
      <c r="N39" s="245">
        <f>SUM(N40:N41)</f>
        <v>1451176.54</v>
      </c>
      <c r="O39" s="215">
        <f t="shared" si="2"/>
        <v>1934851.9200000009</v>
      </c>
    </row>
    <row r="40" spans="1:16" ht="25.5" hidden="1" customHeight="1">
      <c r="A40" s="12" t="s">
        <v>174</v>
      </c>
      <c r="B40" s="206">
        <v>4825900</v>
      </c>
      <c r="C40" s="13">
        <v>4249100</v>
      </c>
      <c r="D40" s="13">
        <v>4537500</v>
      </c>
      <c r="E40" s="13"/>
      <c r="F40" s="13">
        <f>B40+C40+D40+E40</f>
        <v>13612500</v>
      </c>
      <c r="G40" s="13">
        <f>'[2]งบรายจ่ายอื่น(บูรน้ำ)'!C9</f>
        <v>0</v>
      </c>
      <c r="H40" s="13">
        <f>'[2]งบรายจ่ายอื่น(บูรน้ำ)'!D9</f>
        <v>0</v>
      </c>
      <c r="I40" s="198">
        <f>'[2]งบรายจ่ายอื่น(บูรน้ำ)'!E9</f>
        <v>0</v>
      </c>
      <c r="J40" s="14">
        <f>F40+G40-H40</f>
        <v>13612500</v>
      </c>
      <c r="K40" s="14">
        <v>11794719.369999999</v>
      </c>
      <c r="L40" s="199">
        <v>0</v>
      </c>
      <c r="M40" s="14">
        <f t="shared" si="1"/>
        <v>1817780.6300000008</v>
      </c>
      <c r="N40" s="238">
        <v>860081.89</v>
      </c>
      <c r="O40" s="14">
        <f>M40-N40</f>
        <v>957698.74000000081</v>
      </c>
    </row>
    <row r="41" spans="1:16" ht="25.5" hidden="1" customHeight="1">
      <c r="A41" s="22" t="s">
        <v>175</v>
      </c>
      <c r="B41" s="201">
        <v>7178600</v>
      </c>
      <c r="C41" s="23">
        <v>6503900</v>
      </c>
      <c r="D41" s="23">
        <v>6841200</v>
      </c>
      <c r="E41" s="23"/>
      <c r="F41" s="23">
        <f>B41+C41+D41+E41</f>
        <v>20523700</v>
      </c>
      <c r="G41" s="246">
        <v>0</v>
      </c>
      <c r="H41" s="23">
        <f>'[2]งบรายจ่ายอื่น(บูรน้ำ)'!D27</f>
        <v>0</v>
      </c>
      <c r="I41" s="224">
        <f>'[2]งบรายจ่ายอื่น(บูรน้ำ)'!E27</f>
        <v>0</v>
      </c>
      <c r="J41" s="24">
        <f>F41+G41-H41</f>
        <v>20523700</v>
      </c>
      <c r="K41" s="24">
        <v>18955452.170000002</v>
      </c>
      <c r="L41" s="202">
        <v>0</v>
      </c>
      <c r="M41" s="24">
        <f t="shared" si="1"/>
        <v>1568247.8299999982</v>
      </c>
      <c r="N41" s="26">
        <v>591094.65</v>
      </c>
      <c r="O41" s="24">
        <f>M41-N41</f>
        <v>977153.17999999819</v>
      </c>
    </row>
    <row r="42" spans="1:16" ht="21.75" customHeight="1" thickBot="1">
      <c r="A42" s="247" t="s">
        <v>15</v>
      </c>
      <c r="B42" s="248">
        <f>B6+B7+B10+B15+B16</f>
        <v>312717200</v>
      </c>
      <c r="C42" s="249">
        <f t="shared" ref="C42:I42" si="18">SUM(C6:C7,C10,C15:C16)</f>
        <v>535150100</v>
      </c>
      <c r="D42" s="249">
        <f t="shared" si="18"/>
        <v>312942000</v>
      </c>
      <c r="E42" s="249">
        <f t="shared" si="18"/>
        <v>418992100</v>
      </c>
      <c r="F42" s="249">
        <f t="shared" si="18"/>
        <v>1579801400</v>
      </c>
      <c r="G42" s="249">
        <f t="shared" si="18"/>
        <v>9366298.5800000001</v>
      </c>
      <c r="H42" s="249">
        <f t="shared" si="18"/>
        <v>9366298.5800000001</v>
      </c>
      <c r="I42" s="249">
        <f t="shared" si="18"/>
        <v>0</v>
      </c>
      <c r="J42" s="249">
        <f>SUM(J6:J7,J10,J15:J16)</f>
        <v>1579801400</v>
      </c>
      <c r="K42" s="249">
        <f>SUM(K6:K7,K10,K15:K16)</f>
        <v>1073927653.9099998</v>
      </c>
      <c r="L42" s="250">
        <f>K42*100/J42</f>
        <v>67.978649335922853</v>
      </c>
      <c r="M42" s="249">
        <f t="shared" si="1"/>
        <v>505873746.09000015</v>
      </c>
      <c r="N42" s="249">
        <f>SUM(N6:N7,N10,N15:N16)</f>
        <v>203264690.63</v>
      </c>
      <c r="O42" s="249">
        <f>SUM(O6:O7,O10,O16)+O15</f>
        <v>302609055.46000016</v>
      </c>
      <c r="P42" s="5"/>
    </row>
    <row r="43" spans="1:16" ht="24.75" thickTop="1">
      <c r="A43" s="1"/>
      <c r="B43" s="251"/>
      <c r="C43" s="252"/>
      <c r="D43" s="252"/>
      <c r="E43" s="252"/>
      <c r="F43" s="253"/>
      <c r="G43" s="6"/>
      <c r="H43" s="6"/>
      <c r="I43" s="253"/>
      <c r="J43" s="28"/>
      <c r="K43" s="254"/>
      <c r="L43" s="6"/>
      <c r="M43" s="171"/>
      <c r="N43" s="7"/>
      <c r="O43" s="168"/>
    </row>
    <row r="44" spans="1:16">
      <c r="A44" s="29"/>
      <c r="B44" s="176"/>
      <c r="C44" s="255"/>
      <c r="D44" s="255"/>
      <c r="E44" s="255"/>
      <c r="F44" s="29"/>
      <c r="G44" s="256"/>
      <c r="L44" s="29"/>
      <c r="M44" s="354" t="s">
        <v>202</v>
      </c>
      <c r="N44" s="354"/>
      <c r="O44" s="354"/>
    </row>
    <row r="45" spans="1:16">
      <c r="A45" s="8" t="s">
        <v>176</v>
      </c>
      <c r="F45" s="10"/>
      <c r="H45" s="10"/>
      <c r="I45" s="10"/>
      <c r="J45" s="260"/>
      <c r="K45" s="261"/>
    </row>
    <row r="46" spans="1:16">
      <c r="A46" s="176"/>
      <c r="B46" s="176"/>
      <c r="C46" s="262"/>
      <c r="D46" s="262"/>
      <c r="E46" s="262"/>
      <c r="F46" s="176"/>
      <c r="G46" s="176"/>
      <c r="H46" s="176"/>
      <c r="I46" s="176"/>
      <c r="J46" s="176"/>
      <c r="K46" s="261"/>
      <c r="L46" s="176"/>
      <c r="M46" s="176"/>
    </row>
    <row r="47" spans="1:16">
      <c r="A47" s="176"/>
      <c r="B47" s="176"/>
      <c r="C47" s="262"/>
      <c r="D47" s="262"/>
      <c r="E47" s="262"/>
      <c r="F47" s="176"/>
      <c r="G47" s="176"/>
      <c r="H47" s="176"/>
      <c r="I47" s="176"/>
      <c r="J47" s="176"/>
      <c r="K47" s="261"/>
      <c r="L47" s="176"/>
      <c r="M47" s="176"/>
    </row>
    <row r="48" spans="1:16">
      <c r="A48" s="1"/>
      <c r="B48" s="176"/>
      <c r="C48" s="262"/>
      <c r="D48" s="262"/>
      <c r="E48" s="262"/>
      <c r="F48" s="176"/>
      <c r="G48" s="176"/>
      <c r="H48" s="176"/>
      <c r="I48" s="176"/>
      <c r="J48" s="176"/>
      <c r="K48" s="261"/>
      <c r="L48" s="176"/>
      <c r="M48" s="176"/>
    </row>
    <row r="49" spans="1:15" s="9" customFormat="1">
      <c r="A49" s="8"/>
      <c r="B49" s="258"/>
      <c r="C49" s="259"/>
      <c r="D49" s="259"/>
      <c r="E49" s="259"/>
      <c r="F49" s="10"/>
      <c r="G49" s="10"/>
      <c r="H49" s="10"/>
      <c r="I49" s="10"/>
      <c r="J49" s="10"/>
      <c r="K49" s="10"/>
      <c r="L49" s="10"/>
      <c r="M49" s="10"/>
      <c r="O49" s="170"/>
    </row>
    <row r="50" spans="1:15" s="9" customFormat="1">
      <c r="A50" s="8"/>
      <c r="B50" s="258"/>
      <c r="C50" s="259"/>
      <c r="D50" s="259"/>
      <c r="E50" s="259"/>
      <c r="F50" s="8"/>
      <c r="G50" s="10"/>
      <c r="H50" s="8"/>
      <c r="I50" s="8"/>
      <c r="J50" s="11"/>
      <c r="K50" s="176"/>
      <c r="L50" s="8"/>
      <c r="M50" s="172"/>
      <c r="O50" s="170"/>
    </row>
    <row r="51" spans="1:15" s="9" customFormat="1">
      <c r="A51" s="8"/>
      <c r="B51" s="258"/>
      <c r="C51" s="259"/>
      <c r="D51" s="259"/>
      <c r="E51" s="259"/>
      <c r="F51" s="8"/>
      <c r="G51" s="8"/>
      <c r="H51" s="8"/>
      <c r="I51" s="8"/>
      <c r="J51" s="11"/>
      <c r="K51" s="176"/>
      <c r="L51" s="8"/>
      <c r="M51" s="172"/>
      <c r="O51" s="170"/>
    </row>
    <row r="52" spans="1:15" s="9" customFormat="1">
      <c r="A52" s="8"/>
      <c r="B52" s="258"/>
      <c r="C52" s="259"/>
      <c r="D52" s="259"/>
      <c r="E52" s="259"/>
      <c r="F52" s="8"/>
      <c r="G52" s="8"/>
      <c r="H52" s="8"/>
      <c r="I52" s="8"/>
      <c r="J52" s="11"/>
      <c r="K52" s="176"/>
      <c r="L52" s="8"/>
      <c r="M52" s="172"/>
      <c r="O52" s="170"/>
    </row>
    <row r="53" spans="1:15" s="9" customFormat="1">
      <c r="A53" s="8"/>
      <c r="B53" s="258"/>
      <c r="C53" s="259"/>
      <c r="D53" s="259"/>
      <c r="E53" s="259"/>
      <c r="F53" s="8"/>
      <c r="G53" s="8"/>
      <c r="H53" s="8"/>
      <c r="I53" s="8"/>
      <c r="J53" s="11"/>
      <c r="K53" s="176"/>
      <c r="L53" s="8"/>
      <c r="M53" s="172"/>
      <c r="O53" s="170"/>
    </row>
    <row r="54" spans="1:15" s="9" customFormat="1">
      <c r="A54" s="8"/>
      <c r="B54" s="258"/>
      <c r="C54" s="259"/>
      <c r="D54" s="259"/>
      <c r="E54" s="259"/>
      <c r="F54" s="8"/>
      <c r="G54" s="8"/>
      <c r="H54" s="8"/>
      <c r="I54" s="8"/>
      <c r="J54" s="11"/>
      <c r="K54" s="176"/>
      <c r="L54" s="8"/>
      <c r="M54" s="172"/>
      <c r="O54" s="170"/>
    </row>
    <row r="55" spans="1:15" s="9" customFormat="1">
      <c r="A55" s="8"/>
      <c r="B55" s="258"/>
      <c r="C55" s="259"/>
      <c r="D55" s="259"/>
      <c r="E55" s="259"/>
      <c r="F55" s="8"/>
      <c r="G55" s="8"/>
      <c r="H55" s="8"/>
      <c r="I55" s="8"/>
      <c r="J55" s="11"/>
      <c r="K55" s="176"/>
      <c r="L55" s="8"/>
      <c r="M55" s="172"/>
      <c r="O55" s="170"/>
    </row>
    <row r="56" spans="1:15" s="9" customFormat="1">
      <c r="A56" s="8"/>
      <c r="B56" s="258"/>
      <c r="C56" s="259"/>
      <c r="D56" s="259"/>
      <c r="E56" s="259"/>
      <c r="F56" s="8"/>
      <c r="G56" s="8"/>
      <c r="H56" s="8"/>
      <c r="I56" s="8"/>
      <c r="J56" s="11"/>
      <c r="K56" s="176"/>
      <c r="L56" s="8"/>
      <c r="M56" s="172"/>
      <c r="O56" s="170"/>
    </row>
    <row r="57" spans="1:15" s="9" customFormat="1">
      <c r="A57" s="8"/>
      <c r="B57" s="258"/>
      <c r="C57" s="259"/>
      <c r="D57" s="259"/>
      <c r="E57" s="259"/>
      <c r="F57" s="8"/>
      <c r="G57" s="8"/>
      <c r="H57" s="8"/>
      <c r="I57" s="8"/>
      <c r="J57" s="11"/>
      <c r="K57" s="176"/>
      <c r="L57" s="8"/>
      <c r="M57" s="172"/>
      <c r="O57" s="170"/>
    </row>
    <row r="58" spans="1:15" s="9" customFormat="1">
      <c r="A58" s="8"/>
      <c r="B58" s="258"/>
      <c r="C58" s="259"/>
      <c r="D58" s="259"/>
      <c r="E58" s="259"/>
      <c r="F58" s="8"/>
      <c r="G58" s="8"/>
      <c r="H58" s="8"/>
      <c r="I58" s="8"/>
      <c r="J58" s="11"/>
      <c r="K58" s="176"/>
      <c r="L58" s="8"/>
      <c r="M58" s="172"/>
      <c r="O58" s="170"/>
    </row>
    <row r="59" spans="1:15" s="9" customFormat="1">
      <c r="A59" s="8"/>
      <c r="B59" s="258"/>
      <c r="C59" s="259"/>
      <c r="D59" s="259"/>
      <c r="E59" s="259"/>
      <c r="F59" s="8"/>
      <c r="G59" s="8"/>
      <c r="H59" s="8"/>
      <c r="I59" s="8"/>
      <c r="J59" s="11"/>
      <c r="K59" s="176"/>
      <c r="L59" s="8"/>
      <c r="M59" s="172"/>
      <c r="O59" s="170"/>
    </row>
    <row r="60" spans="1:15" s="9" customFormat="1">
      <c r="A60" s="8"/>
      <c r="B60" s="258"/>
      <c r="C60" s="259"/>
      <c r="D60" s="259"/>
      <c r="E60" s="259"/>
      <c r="F60" s="8"/>
      <c r="G60" s="8"/>
      <c r="H60" s="8"/>
      <c r="I60" s="8"/>
      <c r="J60" s="11"/>
      <c r="K60" s="176"/>
      <c r="L60" s="8"/>
      <c r="M60" s="172"/>
      <c r="O60" s="170"/>
    </row>
    <row r="61" spans="1:15" s="9" customFormat="1">
      <c r="A61" s="8"/>
      <c r="B61" s="258"/>
      <c r="C61" s="259"/>
      <c r="D61" s="259"/>
      <c r="E61" s="259"/>
      <c r="F61" s="8"/>
      <c r="G61" s="8"/>
      <c r="H61" s="8"/>
      <c r="I61" s="8"/>
      <c r="J61" s="11"/>
      <c r="K61" s="176"/>
      <c r="L61" s="8"/>
      <c r="M61" s="172"/>
      <c r="O61" s="170"/>
    </row>
    <row r="62" spans="1:15" s="9" customFormat="1">
      <c r="A62" s="8"/>
      <c r="B62" s="258"/>
      <c r="C62" s="259"/>
      <c r="D62" s="259"/>
      <c r="E62" s="259"/>
      <c r="F62" s="8"/>
      <c r="G62" s="8"/>
      <c r="H62" s="8"/>
      <c r="I62" s="8"/>
      <c r="J62" s="11"/>
      <c r="K62" s="176"/>
      <c r="L62" s="8"/>
      <c r="M62" s="172"/>
      <c r="O62" s="170"/>
    </row>
    <row r="63" spans="1:15" s="9" customFormat="1">
      <c r="A63" s="8"/>
      <c r="B63" s="258"/>
      <c r="C63" s="259"/>
      <c r="D63" s="259"/>
      <c r="E63" s="259"/>
      <c r="F63" s="8"/>
      <c r="G63" s="8"/>
      <c r="H63" s="8"/>
      <c r="I63" s="8"/>
      <c r="J63" s="11"/>
      <c r="K63" s="176"/>
      <c r="L63" s="8"/>
      <c r="M63" s="172"/>
      <c r="O63" s="170"/>
    </row>
    <row r="64" spans="1:15" s="9" customFormat="1">
      <c r="A64" s="8"/>
      <c r="B64" s="258"/>
      <c r="C64" s="259"/>
      <c r="D64" s="259"/>
      <c r="E64" s="259"/>
      <c r="F64" s="8"/>
      <c r="G64" s="8"/>
      <c r="H64" s="8"/>
      <c r="I64" s="8"/>
      <c r="J64" s="11"/>
      <c r="K64" s="176"/>
      <c r="L64" s="8"/>
      <c r="M64" s="172"/>
      <c r="O64" s="170"/>
    </row>
    <row r="65" spans="3:5" s="176" customFormat="1" ht="24" customHeight="1">
      <c r="C65" s="262"/>
      <c r="D65" s="262"/>
      <c r="E65" s="262"/>
    </row>
    <row r="66" spans="3:5" s="176" customFormat="1" ht="24" customHeight="1">
      <c r="C66" s="262"/>
      <c r="D66" s="262"/>
      <c r="E66" s="262"/>
    </row>
    <row r="67" spans="3:5" s="176" customFormat="1" ht="24" customHeight="1">
      <c r="C67" s="262"/>
      <c r="D67" s="262"/>
      <c r="E67" s="262"/>
    </row>
    <row r="68" spans="3:5" s="176" customFormat="1" ht="24" customHeight="1">
      <c r="C68" s="262"/>
      <c r="D68" s="262"/>
      <c r="E68" s="262"/>
    </row>
    <row r="69" spans="3:5" s="176" customFormat="1" ht="24" customHeight="1">
      <c r="C69" s="262"/>
      <c r="D69" s="262"/>
      <c r="E69" s="262"/>
    </row>
    <row r="70" spans="3:5" s="176" customFormat="1" ht="24" customHeight="1">
      <c r="C70" s="262"/>
      <c r="D70" s="262"/>
      <c r="E70" s="262"/>
    </row>
    <row r="71" spans="3:5" s="176" customFormat="1" ht="24" customHeight="1">
      <c r="C71" s="262"/>
      <c r="D71" s="262"/>
      <c r="E71" s="262"/>
    </row>
    <row r="72" spans="3:5" s="176" customFormat="1" ht="24" customHeight="1">
      <c r="C72" s="262"/>
      <c r="D72" s="262"/>
      <c r="E72" s="262"/>
    </row>
    <row r="73" spans="3:5" s="176" customFormat="1" ht="24" customHeight="1">
      <c r="C73" s="262"/>
      <c r="D73" s="262"/>
      <c r="E73" s="262"/>
    </row>
    <row r="74" spans="3:5" s="176" customFormat="1" ht="24" customHeight="1">
      <c r="C74" s="262"/>
      <c r="D74" s="262"/>
      <c r="E74" s="262"/>
    </row>
    <row r="75" spans="3:5" s="176" customFormat="1" ht="24" customHeight="1">
      <c r="C75" s="262"/>
      <c r="D75" s="262"/>
      <c r="E75" s="262"/>
    </row>
    <row r="76" spans="3:5" s="176" customFormat="1" ht="24" customHeight="1">
      <c r="C76" s="262"/>
      <c r="D76" s="262"/>
      <c r="E76" s="262"/>
    </row>
    <row r="77" spans="3:5" s="176" customFormat="1" ht="24" customHeight="1">
      <c r="C77" s="262"/>
      <c r="D77" s="262"/>
      <c r="E77" s="262"/>
    </row>
    <row r="78" spans="3:5" s="176" customFormat="1" ht="24" customHeight="1">
      <c r="C78" s="262"/>
      <c r="D78" s="262"/>
      <c r="E78" s="262"/>
    </row>
    <row r="79" spans="3:5" s="176" customFormat="1" ht="24" customHeight="1">
      <c r="C79" s="262"/>
      <c r="D79" s="262"/>
      <c r="E79" s="262"/>
    </row>
    <row r="80" spans="3:5" s="176" customFormat="1" ht="24" customHeight="1">
      <c r="C80" s="262"/>
      <c r="D80" s="262"/>
      <c r="E80" s="262"/>
    </row>
    <row r="81" spans="3:5" s="176" customFormat="1" ht="24" customHeight="1">
      <c r="C81" s="262"/>
      <c r="D81" s="262"/>
      <c r="E81" s="262"/>
    </row>
    <row r="82" spans="3:5" s="176" customFormat="1" ht="24" customHeight="1">
      <c r="C82" s="262"/>
      <c r="D82" s="262"/>
      <c r="E82" s="262"/>
    </row>
    <row r="83" spans="3:5" s="176" customFormat="1" ht="24" customHeight="1">
      <c r="C83" s="262"/>
      <c r="D83" s="262"/>
      <c r="E83" s="262"/>
    </row>
    <row r="84" spans="3:5" s="176" customFormat="1" ht="24" customHeight="1">
      <c r="C84" s="262"/>
      <c r="D84" s="262"/>
      <c r="E84" s="262"/>
    </row>
    <row r="85" spans="3:5" s="176" customFormat="1" ht="24" customHeight="1">
      <c r="C85" s="262"/>
      <c r="D85" s="262"/>
      <c r="E85" s="262"/>
    </row>
    <row r="86" spans="3:5" s="176" customFormat="1" ht="24" customHeight="1">
      <c r="C86" s="262"/>
      <c r="D86" s="262"/>
      <c r="E86" s="262"/>
    </row>
    <row r="87" spans="3:5" s="176" customFormat="1" ht="24" customHeight="1">
      <c r="C87" s="262"/>
      <c r="D87" s="262"/>
      <c r="E87" s="262"/>
    </row>
    <row r="88" spans="3:5" s="176" customFormat="1" ht="24" customHeight="1">
      <c r="C88" s="262"/>
      <c r="D88" s="262"/>
      <c r="E88" s="262"/>
    </row>
    <row r="89" spans="3:5" s="176" customFormat="1" ht="24" customHeight="1">
      <c r="C89" s="262"/>
      <c r="D89" s="262"/>
      <c r="E89" s="262"/>
    </row>
    <row r="90" spans="3:5" s="176" customFormat="1" ht="24" customHeight="1">
      <c r="C90" s="262"/>
      <c r="D90" s="262"/>
      <c r="E90" s="262"/>
    </row>
    <row r="91" spans="3:5" s="176" customFormat="1" ht="24" customHeight="1">
      <c r="C91" s="262"/>
      <c r="D91" s="262"/>
      <c r="E91" s="262"/>
    </row>
    <row r="92" spans="3:5" s="176" customFormat="1" ht="24" customHeight="1">
      <c r="C92" s="262"/>
      <c r="D92" s="262"/>
      <c r="E92" s="262"/>
    </row>
    <row r="93" spans="3:5" s="176" customFormat="1" ht="24" customHeight="1">
      <c r="C93" s="262"/>
      <c r="D93" s="262"/>
      <c r="E93" s="262"/>
    </row>
    <row r="94" spans="3:5" s="176" customFormat="1" ht="24" customHeight="1">
      <c r="C94" s="262"/>
      <c r="D94" s="262"/>
      <c r="E94" s="262"/>
    </row>
    <row r="95" spans="3:5" s="176" customFormat="1" ht="24" customHeight="1">
      <c r="C95" s="262"/>
      <c r="D95" s="262"/>
      <c r="E95" s="262"/>
    </row>
    <row r="96" spans="3:5" s="176" customFormat="1" ht="24" customHeight="1">
      <c r="C96" s="262"/>
      <c r="D96" s="262"/>
      <c r="E96" s="262"/>
    </row>
    <row r="97" spans="3:5" s="176" customFormat="1" ht="24" customHeight="1">
      <c r="C97" s="262"/>
      <c r="D97" s="262"/>
      <c r="E97" s="262"/>
    </row>
    <row r="98" spans="3:5" s="176" customFormat="1" ht="24" customHeight="1">
      <c r="C98" s="262"/>
      <c r="D98" s="262"/>
      <c r="E98" s="262"/>
    </row>
    <row r="99" spans="3:5" s="176" customFormat="1" ht="24" customHeight="1">
      <c r="C99" s="262"/>
      <c r="D99" s="262"/>
      <c r="E99" s="262"/>
    </row>
    <row r="100" spans="3:5" s="176" customFormat="1" ht="24" customHeight="1">
      <c r="C100" s="262"/>
      <c r="D100" s="262"/>
      <c r="E100" s="262"/>
    </row>
    <row r="101" spans="3:5" s="176" customFormat="1" ht="24" customHeight="1">
      <c r="C101" s="262"/>
      <c r="D101" s="262"/>
      <c r="E101" s="262"/>
    </row>
    <row r="102" spans="3:5" s="176" customFormat="1" ht="24" customHeight="1">
      <c r="C102" s="262"/>
      <c r="D102" s="262"/>
      <c r="E102" s="262"/>
    </row>
    <row r="103" spans="3:5" s="176" customFormat="1" ht="24" customHeight="1">
      <c r="C103" s="262"/>
      <c r="D103" s="262"/>
      <c r="E103" s="262"/>
    </row>
    <row r="104" spans="3:5" s="176" customFormat="1" ht="24" customHeight="1">
      <c r="C104" s="262"/>
      <c r="D104" s="262"/>
      <c r="E104" s="262"/>
    </row>
    <row r="105" spans="3:5" s="176" customFormat="1" ht="24" customHeight="1">
      <c r="C105" s="262"/>
      <c r="D105" s="262"/>
      <c r="E105" s="262"/>
    </row>
    <row r="106" spans="3:5" s="176" customFormat="1" ht="24" customHeight="1">
      <c r="C106" s="262"/>
      <c r="D106" s="262"/>
      <c r="E106" s="262"/>
    </row>
    <row r="107" spans="3:5" s="176" customFormat="1" ht="24" customHeight="1">
      <c r="C107" s="262"/>
      <c r="D107" s="262"/>
      <c r="E107" s="262"/>
    </row>
    <row r="108" spans="3:5" s="176" customFormat="1" ht="24" customHeight="1">
      <c r="C108" s="262"/>
      <c r="D108" s="262"/>
      <c r="E108" s="262"/>
    </row>
    <row r="109" spans="3:5" s="176" customFormat="1" ht="24" customHeight="1">
      <c r="C109" s="262"/>
      <c r="D109" s="262"/>
      <c r="E109" s="262"/>
    </row>
    <row r="110" spans="3:5" s="176" customFormat="1" ht="24" customHeight="1">
      <c r="C110" s="262"/>
      <c r="D110" s="262"/>
      <c r="E110" s="262"/>
    </row>
    <row r="111" spans="3:5" s="176" customFormat="1" ht="24" customHeight="1">
      <c r="C111" s="262"/>
      <c r="D111" s="262"/>
      <c r="E111" s="262"/>
    </row>
    <row r="112" spans="3:5" s="176" customFormat="1" ht="24" customHeight="1">
      <c r="C112" s="262"/>
      <c r="D112" s="262"/>
      <c r="E112" s="262"/>
    </row>
    <row r="113" spans="3:5" s="176" customFormat="1" ht="24" customHeight="1">
      <c r="C113" s="262"/>
      <c r="D113" s="262"/>
      <c r="E113" s="262"/>
    </row>
    <row r="114" spans="3:5" s="176" customFormat="1" ht="24" customHeight="1">
      <c r="C114" s="262"/>
      <c r="D114" s="262"/>
      <c r="E114" s="262"/>
    </row>
    <row r="115" spans="3:5" s="176" customFormat="1" ht="24" customHeight="1">
      <c r="C115" s="262"/>
      <c r="D115" s="262"/>
      <c r="E115" s="262"/>
    </row>
    <row r="116" spans="3:5" s="176" customFormat="1" ht="24" customHeight="1">
      <c r="C116" s="262"/>
      <c r="D116" s="262"/>
      <c r="E116" s="262"/>
    </row>
    <row r="117" spans="3:5" s="176" customFormat="1" ht="24" customHeight="1">
      <c r="C117" s="262"/>
      <c r="D117" s="262"/>
      <c r="E117" s="262"/>
    </row>
    <row r="118" spans="3:5" s="176" customFormat="1" ht="24" customHeight="1">
      <c r="C118" s="262"/>
      <c r="D118" s="262"/>
      <c r="E118" s="262"/>
    </row>
    <row r="119" spans="3:5" s="176" customFormat="1" ht="24" customHeight="1">
      <c r="C119" s="262"/>
      <c r="D119" s="262"/>
      <c r="E119" s="262"/>
    </row>
    <row r="120" spans="3:5" s="176" customFormat="1" ht="24" customHeight="1">
      <c r="C120" s="262"/>
      <c r="D120" s="262"/>
      <c r="E120" s="262"/>
    </row>
    <row r="121" spans="3:5" s="176" customFormat="1" ht="24" customHeight="1">
      <c r="C121" s="262"/>
      <c r="D121" s="262"/>
      <c r="E121" s="262"/>
    </row>
    <row r="122" spans="3:5" s="176" customFormat="1" ht="24" customHeight="1">
      <c r="C122" s="262"/>
      <c r="D122" s="262"/>
      <c r="E122" s="262"/>
    </row>
    <row r="123" spans="3:5" s="176" customFormat="1" ht="24" customHeight="1">
      <c r="C123" s="262"/>
      <c r="D123" s="262"/>
      <c r="E123" s="262"/>
    </row>
    <row r="124" spans="3:5" s="176" customFormat="1" ht="24" customHeight="1">
      <c r="C124" s="262"/>
      <c r="D124" s="262"/>
      <c r="E124" s="262"/>
    </row>
    <row r="125" spans="3:5" s="176" customFormat="1" ht="24" customHeight="1">
      <c r="C125" s="262"/>
      <c r="D125" s="262"/>
      <c r="E125" s="262"/>
    </row>
    <row r="126" spans="3:5" s="176" customFormat="1" ht="24" customHeight="1">
      <c r="C126" s="262"/>
      <c r="D126" s="262"/>
      <c r="E126" s="262"/>
    </row>
    <row r="127" spans="3:5" s="176" customFormat="1" ht="24" customHeight="1">
      <c r="C127" s="262"/>
      <c r="D127" s="262"/>
      <c r="E127" s="262"/>
    </row>
    <row r="128" spans="3:5" s="176" customFormat="1" ht="24" customHeight="1">
      <c r="C128" s="262"/>
      <c r="D128" s="262"/>
      <c r="E128" s="262"/>
    </row>
    <row r="129" spans="3:5" s="176" customFormat="1" ht="24" customHeight="1">
      <c r="C129" s="262"/>
      <c r="D129" s="262"/>
      <c r="E129" s="262"/>
    </row>
    <row r="130" spans="3:5" s="176" customFormat="1" ht="24" customHeight="1">
      <c r="C130" s="262"/>
      <c r="D130" s="262"/>
      <c r="E130" s="262"/>
    </row>
    <row r="131" spans="3:5" s="176" customFormat="1" ht="24" customHeight="1">
      <c r="C131" s="262"/>
      <c r="D131" s="262"/>
      <c r="E131" s="262"/>
    </row>
    <row r="132" spans="3:5" s="176" customFormat="1" ht="24" customHeight="1">
      <c r="C132" s="262"/>
      <c r="D132" s="262"/>
      <c r="E132" s="262"/>
    </row>
    <row r="133" spans="3:5" s="176" customFormat="1" ht="24" customHeight="1">
      <c r="C133" s="262"/>
      <c r="D133" s="262"/>
      <c r="E133" s="262"/>
    </row>
    <row r="134" spans="3:5" s="176" customFormat="1" ht="24" customHeight="1">
      <c r="C134" s="262"/>
      <c r="D134" s="262"/>
      <c r="E134" s="262"/>
    </row>
    <row r="135" spans="3:5" s="176" customFormat="1" ht="24" customHeight="1">
      <c r="C135" s="262"/>
      <c r="D135" s="262"/>
      <c r="E135" s="262"/>
    </row>
    <row r="136" spans="3:5" s="176" customFormat="1" ht="24" customHeight="1">
      <c r="C136" s="262"/>
      <c r="D136" s="262"/>
      <c r="E136" s="262"/>
    </row>
    <row r="137" spans="3:5" s="176" customFormat="1" ht="24" customHeight="1">
      <c r="C137" s="262"/>
      <c r="D137" s="262"/>
      <c r="E137" s="262"/>
    </row>
    <row r="138" spans="3:5" s="176" customFormat="1" ht="24" customHeight="1">
      <c r="C138" s="262"/>
      <c r="D138" s="262"/>
      <c r="E138" s="262"/>
    </row>
    <row r="139" spans="3:5" s="176" customFormat="1" ht="24" customHeight="1">
      <c r="C139" s="262"/>
      <c r="D139" s="262"/>
      <c r="E139" s="262"/>
    </row>
    <row r="140" spans="3:5" s="176" customFormat="1" ht="24" customHeight="1">
      <c r="C140" s="262"/>
      <c r="D140" s="262"/>
      <c r="E140" s="262"/>
    </row>
    <row r="141" spans="3:5" s="176" customFormat="1" ht="24" customHeight="1">
      <c r="C141" s="262"/>
      <c r="D141" s="262"/>
      <c r="E141" s="262"/>
    </row>
    <row r="142" spans="3:5" s="176" customFormat="1" ht="24" customHeight="1">
      <c r="C142" s="262"/>
      <c r="D142" s="262"/>
      <c r="E142" s="262"/>
    </row>
    <row r="143" spans="3:5" s="176" customFormat="1" ht="24" customHeight="1">
      <c r="C143" s="262"/>
      <c r="D143" s="262"/>
      <c r="E143" s="262"/>
    </row>
    <row r="144" spans="3:5" s="176" customFormat="1" ht="24" customHeight="1">
      <c r="C144" s="262"/>
      <c r="D144" s="262"/>
      <c r="E144" s="262"/>
    </row>
    <row r="145" spans="3:5" s="176" customFormat="1" ht="24" customHeight="1">
      <c r="C145" s="262"/>
      <c r="D145" s="262"/>
      <c r="E145" s="262"/>
    </row>
    <row r="146" spans="3:5" s="176" customFormat="1" ht="24" customHeight="1">
      <c r="C146" s="262"/>
      <c r="D146" s="262"/>
      <c r="E146" s="262"/>
    </row>
    <row r="147" spans="3:5" s="176" customFormat="1" ht="24" customHeight="1">
      <c r="C147" s="262"/>
      <c r="D147" s="262"/>
      <c r="E147" s="262"/>
    </row>
    <row r="148" spans="3:5" s="176" customFormat="1" ht="24" customHeight="1">
      <c r="C148" s="262"/>
      <c r="D148" s="262"/>
      <c r="E148" s="262"/>
    </row>
    <row r="149" spans="3:5" s="176" customFormat="1" ht="24" customHeight="1">
      <c r="C149" s="262"/>
      <c r="D149" s="262"/>
      <c r="E149" s="262"/>
    </row>
    <row r="150" spans="3:5" s="176" customFormat="1" ht="24" customHeight="1">
      <c r="C150" s="262"/>
      <c r="D150" s="262"/>
      <c r="E150" s="262"/>
    </row>
    <row r="151" spans="3:5" s="176" customFormat="1" ht="24" customHeight="1">
      <c r="C151" s="262"/>
      <c r="D151" s="262"/>
      <c r="E151" s="262"/>
    </row>
    <row r="152" spans="3:5" s="176" customFormat="1" ht="24" customHeight="1">
      <c r="C152" s="262"/>
      <c r="D152" s="262"/>
      <c r="E152" s="262"/>
    </row>
    <row r="153" spans="3:5" s="176" customFormat="1" ht="24" customHeight="1">
      <c r="C153" s="262"/>
      <c r="D153" s="262"/>
      <c r="E153" s="262"/>
    </row>
    <row r="154" spans="3:5" s="176" customFormat="1" ht="24" customHeight="1">
      <c r="C154" s="262"/>
      <c r="D154" s="262"/>
      <c r="E154" s="262"/>
    </row>
    <row r="155" spans="3:5" s="176" customFormat="1" ht="24" customHeight="1">
      <c r="C155" s="262"/>
      <c r="D155" s="262"/>
      <c r="E155" s="262"/>
    </row>
    <row r="156" spans="3:5" s="176" customFormat="1" ht="24" customHeight="1">
      <c r="C156" s="262"/>
      <c r="D156" s="262"/>
      <c r="E156" s="262"/>
    </row>
    <row r="157" spans="3:5" s="176" customFormat="1" ht="24" customHeight="1">
      <c r="C157" s="262"/>
      <c r="D157" s="262"/>
      <c r="E157" s="262"/>
    </row>
    <row r="158" spans="3:5" s="176" customFormat="1" ht="24" customHeight="1">
      <c r="C158" s="262"/>
      <c r="D158" s="262"/>
      <c r="E158" s="262"/>
    </row>
    <row r="159" spans="3:5" s="176" customFormat="1" ht="24" customHeight="1">
      <c r="C159" s="262"/>
      <c r="D159" s="262"/>
      <c r="E159" s="262"/>
    </row>
    <row r="160" spans="3:5" s="176" customFormat="1" ht="24" customHeight="1">
      <c r="C160" s="262"/>
      <c r="D160" s="262"/>
      <c r="E160" s="262"/>
    </row>
    <row r="161" spans="3:5" s="176" customFormat="1" ht="24" customHeight="1">
      <c r="C161" s="262"/>
      <c r="D161" s="262"/>
      <c r="E161" s="262"/>
    </row>
    <row r="162" spans="3:5" s="176" customFormat="1" ht="24" customHeight="1">
      <c r="C162" s="262"/>
      <c r="D162" s="262"/>
      <c r="E162" s="262"/>
    </row>
    <row r="163" spans="3:5" s="176" customFormat="1" ht="24" customHeight="1">
      <c r="C163" s="262"/>
      <c r="D163" s="262"/>
      <c r="E163" s="262"/>
    </row>
    <row r="164" spans="3:5" s="176" customFormat="1" ht="24" customHeight="1">
      <c r="C164" s="262"/>
      <c r="D164" s="262"/>
      <c r="E164" s="262"/>
    </row>
    <row r="165" spans="3:5" s="176" customFormat="1" ht="24" customHeight="1">
      <c r="C165" s="262"/>
      <c r="D165" s="262"/>
      <c r="E165" s="262"/>
    </row>
    <row r="166" spans="3:5" s="176" customFormat="1" ht="24" customHeight="1">
      <c r="C166" s="262"/>
      <c r="D166" s="262"/>
      <c r="E166" s="262"/>
    </row>
    <row r="167" spans="3:5" s="176" customFormat="1" ht="24" customHeight="1">
      <c r="C167" s="262"/>
      <c r="D167" s="262"/>
      <c r="E167" s="262"/>
    </row>
    <row r="168" spans="3:5" s="176" customFormat="1" ht="24" customHeight="1">
      <c r="C168" s="262"/>
      <c r="D168" s="262"/>
      <c r="E168" s="262"/>
    </row>
    <row r="169" spans="3:5" s="176" customFormat="1" ht="24" customHeight="1">
      <c r="C169" s="262"/>
      <c r="D169" s="262"/>
      <c r="E169" s="262"/>
    </row>
    <row r="170" spans="3:5" s="176" customFormat="1" ht="24" customHeight="1">
      <c r="C170" s="262"/>
      <c r="D170" s="262"/>
      <c r="E170" s="262"/>
    </row>
    <row r="171" spans="3:5" s="176" customFormat="1" ht="24" customHeight="1">
      <c r="C171" s="262"/>
      <c r="D171" s="262"/>
      <c r="E171" s="262"/>
    </row>
    <row r="172" spans="3:5" s="176" customFormat="1" ht="24" customHeight="1">
      <c r="C172" s="262"/>
      <c r="D172" s="262"/>
      <c r="E172" s="262"/>
    </row>
    <row r="173" spans="3:5" s="176" customFormat="1" ht="24" customHeight="1">
      <c r="C173" s="262"/>
      <c r="D173" s="262"/>
      <c r="E173" s="262"/>
    </row>
    <row r="174" spans="3:5" s="176" customFormat="1" ht="24" customHeight="1">
      <c r="C174" s="262"/>
      <c r="D174" s="262"/>
      <c r="E174" s="262"/>
    </row>
    <row r="175" spans="3:5" s="176" customFormat="1" ht="24" customHeight="1">
      <c r="C175" s="262"/>
      <c r="D175" s="262"/>
      <c r="E175" s="262"/>
    </row>
    <row r="176" spans="3:5" s="176" customFormat="1" ht="24" customHeight="1">
      <c r="C176" s="262"/>
      <c r="D176" s="262"/>
      <c r="E176" s="262"/>
    </row>
    <row r="177" spans="3:5" s="176" customFormat="1" ht="24" customHeight="1">
      <c r="C177" s="262"/>
      <c r="D177" s="262"/>
      <c r="E177" s="262"/>
    </row>
    <row r="178" spans="3:5" s="176" customFormat="1" ht="24" customHeight="1">
      <c r="C178" s="262"/>
      <c r="D178" s="262"/>
      <c r="E178" s="262"/>
    </row>
    <row r="179" spans="3:5" s="176" customFormat="1" ht="24" customHeight="1">
      <c r="C179" s="262"/>
      <c r="D179" s="262"/>
      <c r="E179" s="262"/>
    </row>
    <row r="180" spans="3:5" s="176" customFormat="1" ht="24" customHeight="1">
      <c r="C180" s="262"/>
      <c r="D180" s="262"/>
      <c r="E180" s="262"/>
    </row>
    <row r="181" spans="3:5" s="176" customFormat="1" ht="24" customHeight="1">
      <c r="C181" s="262"/>
      <c r="D181" s="262"/>
      <c r="E181" s="262"/>
    </row>
    <row r="182" spans="3:5" s="176" customFormat="1" ht="24" customHeight="1">
      <c r="C182" s="262"/>
      <c r="D182" s="262"/>
      <c r="E182" s="262"/>
    </row>
    <row r="183" spans="3:5" s="176" customFormat="1" ht="24" customHeight="1">
      <c r="C183" s="262"/>
      <c r="D183" s="262"/>
      <c r="E183" s="262"/>
    </row>
    <row r="184" spans="3:5" s="176" customFormat="1" ht="24" customHeight="1">
      <c r="C184" s="262"/>
      <c r="D184" s="262"/>
      <c r="E184" s="262"/>
    </row>
    <row r="185" spans="3:5" s="176" customFormat="1" ht="24" customHeight="1">
      <c r="C185" s="262"/>
      <c r="D185" s="262"/>
      <c r="E185" s="262"/>
    </row>
    <row r="186" spans="3:5" s="176" customFormat="1" ht="24" customHeight="1">
      <c r="C186" s="262"/>
      <c r="D186" s="262"/>
      <c r="E186" s="262"/>
    </row>
    <row r="187" spans="3:5" s="176" customFormat="1" ht="24" customHeight="1">
      <c r="C187" s="262"/>
      <c r="D187" s="262"/>
      <c r="E187" s="262"/>
    </row>
    <row r="188" spans="3:5" s="176" customFormat="1" ht="24" customHeight="1">
      <c r="C188" s="262"/>
      <c r="D188" s="262"/>
      <c r="E188" s="262"/>
    </row>
    <row r="189" spans="3:5" s="176" customFormat="1" ht="24" customHeight="1">
      <c r="C189" s="262"/>
      <c r="D189" s="262"/>
      <c r="E189" s="262"/>
    </row>
    <row r="190" spans="3:5" s="176" customFormat="1" ht="24" customHeight="1">
      <c r="C190" s="262"/>
      <c r="D190" s="262"/>
      <c r="E190" s="262"/>
    </row>
    <row r="191" spans="3:5" s="176" customFormat="1" ht="24" customHeight="1">
      <c r="C191" s="262"/>
      <c r="D191" s="262"/>
      <c r="E191" s="262"/>
    </row>
    <row r="192" spans="3:5" s="176" customFormat="1" ht="24" customHeight="1">
      <c r="C192" s="262"/>
      <c r="D192" s="262"/>
      <c r="E192" s="262"/>
    </row>
    <row r="193" spans="3:5" s="176" customFormat="1" ht="24" customHeight="1">
      <c r="C193" s="262"/>
      <c r="D193" s="262"/>
      <c r="E193" s="262"/>
    </row>
    <row r="194" spans="3:5" s="176" customFormat="1" ht="24" customHeight="1">
      <c r="C194" s="262"/>
      <c r="D194" s="262"/>
      <c r="E194" s="262"/>
    </row>
    <row r="195" spans="3:5" s="176" customFormat="1" ht="24" customHeight="1">
      <c r="C195" s="262"/>
      <c r="D195" s="262"/>
      <c r="E195" s="262"/>
    </row>
    <row r="196" spans="3:5" s="176" customFormat="1" ht="24" customHeight="1">
      <c r="C196" s="262"/>
      <c r="D196" s="262"/>
      <c r="E196" s="262"/>
    </row>
    <row r="197" spans="3:5" s="176" customFormat="1" ht="24" customHeight="1">
      <c r="C197" s="262"/>
      <c r="D197" s="262"/>
      <c r="E197" s="262"/>
    </row>
    <row r="198" spans="3:5" s="176" customFormat="1" ht="24" customHeight="1">
      <c r="C198" s="262"/>
      <c r="D198" s="262"/>
      <c r="E198" s="262"/>
    </row>
    <row r="199" spans="3:5" s="176" customFormat="1" ht="24" customHeight="1">
      <c r="C199" s="262"/>
      <c r="D199" s="262"/>
      <c r="E199" s="262"/>
    </row>
    <row r="200" spans="3:5" s="176" customFormat="1" ht="24" customHeight="1">
      <c r="C200" s="262"/>
      <c r="D200" s="262"/>
      <c r="E200" s="262"/>
    </row>
    <row r="201" spans="3:5" s="176" customFormat="1" ht="24" customHeight="1">
      <c r="C201" s="262"/>
      <c r="D201" s="262"/>
      <c r="E201" s="262"/>
    </row>
    <row r="202" spans="3:5" s="176" customFormat="1" ht="24" customHeight="1">
      <c r="C202" s="262"/>
      <c r="D202" s="262"/>
      <c r="E202" s="262"/>
    </row>
    <row r="203" spans="3:5" s="176" customFormat="1" ht="24" customHeight="1">
      <c r="C203" s="262"/>
      <c r="D203" s="262"/>
      <c r="E203" s="262"/>
    </row>
    <row r="204" spans="3:5" s="176" customFormat="1" ht="24" customHeight="1">
      <c r="C204" s="262"/>
      <c r="D204" s="262"/>
      <c r="E204" s="262"/>
    </row>
    <row r="205" spans="3:5" s="176" customFormat="1" ht="24" customHeight="1">
      <c r="C205" s="262"/>
      <c r="D205" s="262"/>
      <c r="E205" s="262"/>
    </row>
    <row r="206" spans="3:5" s="176" customFormat="1" ht="24" customHeight="1">
      <c r="C206" s="262"/>
      <c r="D206" s="262"/>
      <c r="E206" s="262"/>
    </row>
    <row r="207" spans="3:5" s="176" customFormat="1" ht="24" customHeight="1">
      <c r="C207" s="262"/>
      <c r="D207" s="262"/>
      <c r="E207" s="262"/>
    </row>
    <row r="208" spans="3:5" s="176" customFormat="1" ht="24" customHeight="1">
      <c r="C208" s="262"/>
      <c r="D208" s="262"/>
      <c r="E208" s="262"/>
    </row>
    <row r="209" spans="3:5" s="176" customFormat="1" ht="24" customHeight="1">
      <c r="C209" s="262"/>
      <c r="D209" s="262"/>
      <c r="E209" s="262"/>
    </row>
    <row r="210" spans="3:5" s="176" customFormat="1" ht="24" customHeight="1">
      <c r="C210" s="262"/>
      <c r="D210" s="262"/>
      <c r="E210" s="262"/>
    </row>
    <row r="211" spans="3:5" s="176" customFormat="1" ht="24" customHeight="1">
      <c r="C211" s="262"/>
      <c r="D211" s="262"/>
      <c r="E211" s="262"/>
    </row>
    <row r="212" spans="3:5" s="176" customFormat="1" ht="24" customHeight="1">
      <c r="C212" s="262"/>
      <c r="D212" s="262"/>
      <c r="E212" s="262"/>
    </row>
    <row r="213" spans="3:5" s="176" customFormat="1" ht="24" customHeight="1">
      <c r="C213" s="262"/>
      <c r="D213" s="262"/>
      <c r="E213" s="262"/>
    </row>
    <row r="214" spans="3:5" s="176" customFormat="1" ht="24" customHeight="1">
      <c r="C214" s="262"/>
      <c r="D214" s="262"/>
      <c r="E214" s="262"/>
    </row>
    <row r="215" spans="3:5" s="176" customFormat="1" ht="24" customHeight="1">
      <c r="C215" s="262"/>
      <c r="D215" s="262"/>
      <c r="E215" s="262"/>
    </row>
    <row r="216" spans="3:5" s="176" customFormat="1" ht="24" customHeight="1">
      <c r="C216" s="262"/>
      <c r="D216" s="262"/>
      <c r="E216" s="262"/>
    </row>
    <row r="217" spans="3:5" s="176" customFormat="1" ht="24" customHeight="1">
      <c r="C217" s="262"/>
      <c r="D217" s="262"/>
      <c r="E217" s="262"/>
    </row>
    <row r="218" spans="3:5" s="176" customFormat="1" ht="24" customHeight="1">
      <c r="C218" s="262"/>
      <c r="D218" s="262"/>
      <c r="E218" s="262"/>
    </row>
    <row r="219" spans="3:5" s="176" customFormat="1" ht="24" customHeight="1">
      <c r="C219" s="262"/>
      <c r="D219" s="262"/>
      <c r="E219" s="262"/>
    </row>
    <row r="220" spans="3:5" s="176" customFormat="1" ht="24" customHeight="1">
      <c r="C220" s="262"/>
      <c r="D220" s="262"/>
      <c r="E220" s="262"/>
    </row>
    <row r="221" spans="3:5" s="176" customFormat="1" ht="24" customHeight="1">
      <c r="C221" s="262"/>
      <c r="D221" s="262"/>
      <c r="E221" s="262"/>
    </row>
    <row r="222" spans="3:5" s="176" customFormat="1" ht="24" customHeight="1">
      <c r="C222" s="262"/>
      <c r="D222" s="262"/>
      <c r="E222" s="262"/>
    </row>
    <row r="223" spans="3:5" s="176" customFormat="1" ht="24" customHeight="1">
      <c r="C223" s="262"/>
      <c r="D223" s="262"/>
      <c r="E223" s="262"/>
    </row>
    <row r="224" spans="3:5" s="176" customFormat="1" ht="24" customHeight="1">
      <c r="C224" s="262"/>
      <c r="D224" s="262"/>
      <c r="E224" s="262"/>
    </row>
    <row r="225" spans="3:5" s="176" customFormat="1" ht="24" customHeight="1">
      <c r="C225" s="262"/>
      <c r="D225" s="262"/>
      <c r="E225" s="262"/>
    </row>
    <row r="226" spans="3:5" s="176" customFormat="1" ht="24" customHeight="1">
      <c r="C226" s="262"/>
      <c r="D226" s="262"/>
      <c r="E226" s="262"/>
    </row>
    <row r="227" spans="3:5" s="176" customFormat="1" ht="24" customHeight="1">
      <c r="C227" s="262"/>
      <c r="D227" s="262"/>
      <c r="E227" s="262"/>
    </row>
    <row r="228" spans="3:5" s="176" customFormat="1" ht="24" customHeight="1">
      <c r="C228" s="262"/>
      <c r="D228" s="262"/>
      <c r="E228" s="262"/>
    </row>
    <row r="229" spans="3:5" s="176" customFormat="1" ht="24" customHeight="1">
      <c r="C229" s="262"/>
      <c r="D229" s="262"/>
      <c r="E229" s="262"/>
    </row>
    <row r="230" spans="3:5" s="176" customFormat="1" ht="24" customHeight="1">
      <c r="C230" s="262"/>
      <c r="D230" s="262"/>
      <c r="E230" s="262"/>
    </row>
    <row r="231" spans="3:5" s="176" customFormat="1" ht="24" customHeight="1">
      <c r="C231" s="262"/>
      <c r="D231" s="262"/>
      <c r="E231" s="262"/>
    </row>
    <row r="232" spans="3:5" s="176" customFormat="1" ht="24" customHeight="1">
      <c r="C232" s="262"/>
      <c r="D232" s="262"/>
      <c r="E232" s="262"/>
    </row>
    <row r="233" spans="3:5" s="176" customFormat="1" ht="24" customHeight="1">
      <c r="C233" s="262"/>
      <c r="D233" s="262"/>
      <c r="E233" s="262"/>
    </row>
    <row r="234" spans="3:5" s="176" customFormat="1" ht="24" customHeight="1">
      <c r="C234" s="262"/>
      <c r="D234" s="262"/>
      <c r="E234" s="262"/>
    </row>
    <row r="235" spans="3:5" s="176" customFormat="1" ht="24" customHeight="1">
      <c r="C235" s="262"/>
      <c r="D235" s="262"/>
      <c r="E235" s="262"/>
    </row>
    <row r="236" spans="3:5" s="176" customFormat="1" ht="24" customHeight="1">
      <c r="C236" s="262"/>
      <c r="D236" s="262"/>
      <c r="E236" s="262"/>
    </row>
    <row r="237" spans="3:5" s="176" customFormat="1" ht="24" customHeight="1">
      <c r="C237" s="262"/>
      <c r="D237" s="262"/>
      <c r="E237" s="262"/>
    </row>
    <row r="238" spans="3:5" s="176" customFormat="1" ht="24" customHeight="1">
      <c r="C238" s="262"/>
      <c r="D238" s="262"/>
      <c r="E238" s="262"/>
    </row>
    <row r="239" spans="3:5" s="176" customFormat="1" ht="24" customHeight="1">
      <c r="C239" s="262"/>
      <c r="D239" s="262"/>
      <c r="E239" s="262"/>
    </row>
    <row r="240" spans="3:5" s="176" customFormat="1" ht="24" customHeight="1">
      <c r="C240" s="262"/>
      <c r="D240" s="262"/>
      <c r="E240" s="262"/>
    </row>
    <row r="241" spans="3:5" s="176" customFormat="1" ht="24" customHeight="1">
      <c r="C241" s="262"/>
      <c r="D241" s="262"/>
      <c r="E241" s="262"/>
    </row>
    <row r="242" spans="3:5" s="176" customFormat="1" ht="24" customHeight="1">
      <c r="C242" s="262"/>
      <c r="D242" s="262"/>
      <c r="E242" s="262"/>
    </row>
    <row r="243" spans="3:5" s="176" customFormat="1" ht="24" customHeight="1">
      <c r="C243" s="262"/>
      <c r="D243" s="262"/>
      <c r="E243" s="262"/>
    </row>
    <row r="244" spans="3:5" s="176" customFormat="1" ht="24" customHeight="1">
      <c r="C244" s="262"/>
      <c r="D244" s="262"/>
      <c r="E244" s="262"/>
    </row>
    <row r="245" spans="3:5" s="176" customFormat="1" ht="24" customHeight="1">
      <c r="C245" s="262"/>
      <c r="D245" s="262"/>
      <c r="E245" s="262"/>
    </row>
    <row r="246" spans="3:5" s="176" customFormat="1" ht="24" customHeight="1">
      <c r="C246" s="262"/>
      <c r="D246" s="262"/>
      <c r="E246" s="262"/>
    </row>
    <row r="247" spans="3:5" s="176" customFormat="1" ht="24" customHeight="1">
      <c r="C247" s="262"/>
      <c r="D247" s="262"/>
      <c r="E247" s="262"/>
    </row>
    <row r="248" spans="3:5" s="176" customFormat="1" ht="24" customHeight="1">
      <c r="C248" s="262"/>
      <c r="D248" s="262"/>
      <c r="E248" s="262"/>
    </row>
    <row r="249" spans="3:5" s="176" customFormat="1" ht="24" customHeight="1">
      <c r="C249" s="262"/>
      <c r="D249" s="262"/>
      <c r="E249" s="262"/>
    </row>
    <row r="250" spans="3:5" s="176" customFormat="1" ht="24" customHeight="1">
      <c r="C250" s="262"/>
      <c r="D250" s="262"/>
      <c r="E250" s="262"/>
    </row>
    <row r="251" spans="3:5" s="176" customFormat="1" ht="24" customHeight="1">
      <c r="C251" s="262"/>
      <c r="D251" s="262"/>
      <c r="E251" s="262"/>
    </row>
    <row r="252" spans="3:5" s="176" customFormat="1" ht="24" customHeight="1">
      <c r="C252" s="262"/>
      <c r="D252" s="262"/>
      <c r="E252" s="262"/>
    </row>
    <row r="253" spans="3:5" s="176" customFormat="1" ht="24" customHeight="1">
      <c r="C253" s="262"/>
      <c r="D253" s="262"/>
      <c r="E253" s="262"/>
    </row>
    <row r="254" spans="3:5" s="176" customFormat="1" ht="24" customHeight="1">
      <c r="C254" s="262"/>
      <c r="D254" s="262"/>
      <c r="E254" s="262"/>
    </row>
    <row r="255" spans="3:5" s="176" customFormat="1" ht="24" customHeight="1">
      <c r="C255" s="262"/>
      <c r="D255" s="262"/>
      <c r="E255" s="262"/>
    </row>
    <row r="256" spans="3:5" s="176" customFormat="1" ht="24" customHeight="1">
      <c r="C256" s="262"/>
      <c r="D256" s="262"/>
      <c r="E256" s="262"/>
    </row>
    <row r="257" spans="3:5" s="176" customFormat="1" ht="24" customHeight="1">
      <c r="C257" s="262"/>
      <c r="D257" s="262"/>
      <c r="E257" s="262"/>
    </row>
    <row r="258" spans="3:5" s="176" customFormat="1" ht="24" customHeight="1">
      <c r="C258" s="262"/>
      <c r="D258" s="262"/>
      <c r="E258" s="262"/>
    </row>
    <row r="259" spans="3:5" s="176" customFormat="1" ht="24" customHeight="1">
      <c r="C259" s="262"/>
      <c r="D259" s="262"/>
      <c r="E259" s="262"/>
    </row>
    <row r="260" spans="3:5" s="176" customFormat="1" ht="24" customHeight="1">
      <c r="C260" s="262"/>
      <c r="D260" s="262"/>
      <c r="E260" s="262"/>
    </row>
    <row r="261" spans="3:5" s="176" customFormat="1" ht="24" customHeight="1">
      <c r="C261" s="262"/>
      <c r="D261" s="262"/>
      <c r="E261" s="262"/>
    </row>
    <row r="262" spans="3:5" s="176" customFormat="1" ht="24" customHeight="1">
      <c r="C262" s="262"/>
      <c r="D262" s="262"/>
      <c r="E262" s="262"/>
    </row>
    <row r="263" spans="3:5" s="176" customFormat="1" ht="24" customHeight="1">
      <c r="C263" s="262"/>
      <c r="D263" s="262"/>
      <c r="E263" s="262"/>
    </row>
    <row r="264" spans="3:5" s="176" customFormat="1" ht="24" customHeight="1">
      <c r="C264" s="262"/>
      <c r="D264" s="262"/>
      <c r="E264" s="262"/>
    </row>
    <row r="265" spans="3:5" s="176" customFormat="1" ht="24" customHeight="1">
      <c r="C265" s="262"/>
      <c r="D265" s="262"/>
      <c r="E265" s="262"/>
    </row>
    <row r="266" spans="3:5" s="176" customFormat="1" ht="24" customHeight="1">
      <c r="C266" s="262"/>
      <c r="D266" s="262"/>
      <c r="E266" s="262"/>
    </row>
    <row r="267" spans="3:5" s="176" customFormat="1" ht="24" customHeight="1">
      <c r="C267" s="262"/>
      <c r="D267" s="262"/>
      <c r="E267" s="262"/>
    </row>
    <row r="268" spans="3:5" s="176" customFormat="1" ht="24" customHeight="1">
      <c r="C268" s="262"/>
      <c r="D268" s="262"/>
      <c r="E268" s="262"/>
    </row>
    <row r="269" spans="3:5" s="176" customFormat="1" ht="24" customHeight="1">
      <c r="C269" s="262"/>
      <c r="D269" s="262"/>
      <c r="E269" s="262"/>
    </row>
    <row r="270" spans="3:5" s="176" customFormat="1" ht="24" customHeight="1">
      <c r="C270" s="262"/>
      <c r="D270" s="262"/>
      <c r="E270" s="262"/>
    </row>
    <row r="271" spans="3:5" s="176" customFormat="1" ht="24" customHeight="1">
      <c r="C271" s="262"/>
      <c r="D271" s="262"/>
      <c r="E271" s="262"/>
    </row>
    <row r="272" spans="3:5" s="176" customFormat="1" ht="24" customHeight="1">
      <c r="C272" s="262"/>
      <c r="D272" s="262"/>
      <c r="E272" s="262"/>
    </row>
    <row r="273" spans="3:5" s="176" customFormat="1" ht="24" customHeight="1">
      <c r="C273" s="262"/>
      <c r="D273" s="262"/>
      <c r="E273" s="262"/>
    </row>
    <row r="274" spans="3:5" s="176" customFormat="1" ht="24" customHeight="1">
      <c r="C274" s="262"/>
      <c r="D274" s="262"/>
      <c r="E274" s="262"/>
    </row>
    <row r="275" spans="3:5" s="176" customFormat="1" ht="24" customHeight="1">
      <c r="C275" s="262"/>
      <c r="D275" s="262"/>
      <c r="E275" s="262"/>
    </row>
    <row r="276" spans="3:5" s="176" customFormat="1" ht="24" customHeight="1">
      <c r="C276" s="262"/>
      <c r="D276" s="262"/>
      <c r="E276" s="262"/>
    </row>
    <row r="277" spans="3:5" s="176" customFormat="1" ht="24" customHeight="1">
      <c r="C277" s="262"/>
      <c r="D277" s="262"/>
      <c r="E277" s="262"/>
    </row>
    <row r="278" spans="3:5" s="176" customFormat="1" ht="24" customHeight="1">
      <c r="C278" s="262"/>
      <c r="D278" s="262"/>
      <c r="E278" s="262"/>
    </row>
    <row r="279" spans="3:5" s="176" customFormat="1" ht="24" customHeight="1">
      <c r="C279" s="262"/>
      <c r="D279" s="262"/>
      <c r="E279" s="262"/>
    </row>
    <row r="280" spans="3:5" s="176" customFormat="1" ht="24" customHeight="1">
      <c r="C280" s="262"/>
      <c r="D280" s="262"/>
      <c r="E280" s="262"/>
    </row>
    <row r="281" spans="3:5" s="176" customFormat="1" ht="24" customHeight="1">
      <c r="C281" s="262"/>
      <c r="D281" s="262"/>
      <c r="E281" s="262"/>
    </row>
    <row r="282" spans="3:5" s="176" customFormat="1" ht="24" customHeight="1">
      <c r="C282" s="262"/>
      <c r="D282" s="262"/>
      <c r="E282" s="262"/>
    </row>
    <row r="283" spans="3:5" s="176" customFormat="1" ht="24" customHeight="1">
      <c r="C283" s="262"/>
      <c r="D283" s="262"/>
      <c r="E283" s="262"/>
    </row>
    <row r="284" spans="3:5" s="176" customFormat="1" ht="24" customHeight="1">
      <c r="C284" s="262"/>
      <c r="D284" s="262"/>
      <c r="E284" s="262"/>
    </row>
    <row r="285" spans="3:5" s="176" customFormat="1" ht="24" customHeight="1">
      <c r="C285" s="262"/>
      <c r="D285" s="262"/>
      <c r="E285" s="262"/>
    </row>
    <row r="286" spans="3:5" s="176" customFormat="1" ht="24" customHeight="1">
      <c r="C286" s="262"/>
      <c r="D286" s="262"/>
      <c r="E286" s="262"/>
    </row>
    <row r="287" spans="3:5" s="176" customFormat="1" ht="24" customHeight="1">
      <c r="C287" s="262"/>
      <c r="D287" s="262"/>
      <c r="E287" s="262"/>
    </row>
    <row r="288" spans="3:5" s="176" customFormat="1" ht="24" customHeight="1">
      <c r="C288" s="262"/>
      <c r="D288" s="262"/>
      <c r="E288" s="262"/>
    </row>
    <row r="289" spans="3:5" s="176" customFormat="1" ht="24" customHeight="1">
      <c r="C289" s="262"/>
      <c r="D289" s="262"/>
      <c r="E289" s="262"/>
    </row>
    <row r="290" spans="3:5" s="176" customFormat="1" ht="24" customHeight="1">
      <c r="C290" s="262"/>
      <c r="D290" s="262"/>
      <c r="E290" s="262"/>
    </row>
    <row r="291" spans="3:5" s="176" customFormat="1" ht="24" customHeight="1">
      <c r="C291" s="262"/>
      <c r="D291" s="262"/>
      <c r="E291" s="262"/>
    </row>
    <row r="292" spans="3:5" s="176" customFormat="1" ht="24" customHeight="1">
      <c r="C292" s="262"/>
      <c r="D292" s="262"/>
      <c r="E292" s="262"/>
    </row>
    <row r="293" spans="3:5" s="176" customFormat="1" ht="24" customHeight="1">
      <c r="C293" s="262"/>
      <c r="D293" s="262"/>
      <c r="E293" s="262"/>
    </row>
    <row r="294" spans="3:5" s="176" customFormat="1" ht="24" customHeight="1">
      <c r="C294" s="262"/>
      <c r="D294" s="262"/>
      <c r="E294" s="262"/>
    </row>
    <row r="295" spans="3:5" s="176" customFormat="1" ht="24" customHeight="1">
      <c r="C295" s="262"/>
      <c r="D295" s="262"/>
      <c r="E295" s="262"/>
    </row>
    <row r="296" spans="3:5" s="176" customFormat="1" ht="24" customHeight="1">
      <c r="C296" s="262"/>
      <c r="D296" s="262"/>
      <c r="E296" s="262"/>
    </row>
    <row r="297" spans="3:5" s="176" customFormat="1" ht="24" customHeight="1">
      <c r="C297" s="262"/>
      <c r="D297" s="262"/>
      <c r="E297" s="262"/>
    </row>
    <row r="298" spans="3:5" s="176" customFormat="1" ht="24" customHeight="1">
      <c r="C298" s="262"/>
      <c r="D298" s="262"/>
      <c r="E298" s="262"/>
    </row>
    <row r="299" spans="3:5" s="176" customFormat="1" ht="24" customHeight="1">
      <c r="C299" s="262"/>
      <c r="D299" s="262"/>
      <c r="E299" s="262"/>
    </row>
    <row r="300" spans="3:5" s="176" customFormat="1" ht="24" customHeight="1">
      <c r="C300" s="262"/>
      <c r="D300" s="262"/>
      <c r="E300" s="262"/>
    </row>
    <row r="301" spans="3:5" s="176" customFormat="1" ht="24" customHeight="1">
      <c r="C301" s="262"/>
      <c r="D301" s="262"/>
      <c r="E301" s="262"/>
    </row>
    <row r="302" spans="3:5" s="176" customFormat="1" ht="24" customHeight="1">
      <c r="C302" s="262"/>
      <c r="D302" s="262"/>
      <c r="E302" s="262"/>
    </row>
    <row r="303" spans="3:5" s="176" customFormat="1" ht="24" customHeight="1">
      <c r="C303" s="262"/>
      <c r="D303" s="262"/>
      <c r="E303" s="262"/>
    </row>
    <row r="304" spans="3:5" s="176" customFormat="1" ht="24" customHeight="1">
      <c r="C304" s="262"/>
      <c r="D304" s="262"/>
      <c r="E304" s="262"/>
    </row>
    <row r="305" spans="3:5" s="176" customFormat="1" ht="24" customHeight="1">
      <c r="C305" s="262"/>
      <c r="D305" s="262"/>
      <c r="E305" s="262"/>
    </row>
    <row r="306" spans="3:5" s="176" customFormat="1" ht="24" customHeight="1">
      <c r="C306" s="262"/>
      <c r="D306" s="262"/>
      <c r="E306" s="262"/>
    </row>
    <row r="307" spans="3:5" s="176" customFormat="1" ht="24" customHeight="1">
      <c r="C307" s="262"/>
      <c r="D307" s="262"/>
      <c r="E307" s="262"/>
    </row>
    <row r="308" spans="3:5" s="176" customFormat="1" ht="24" customHeight="1">
      <c r="C308" s="262"/>
      <c r="D308" s="262"/>
      <c r="E308" s="262"/>
    </row>
    <row r="309" spans="3:5" s="176" customFormat="1" ht="24" customHeight="1">
      <c r="C309" s="262"/>
      <c r="D309" s="262"/>
      <c r="E309" s="262"/>
    </row>
    <row r="310" spans="3:5" s="176" customFormat="1" ht="24" customHeight="1">
      <c r="C310" s="262"/>
      <c r="D310" s="262"/>
      <c r="E310" s="262"/>
    </row>
    <row r="311" spans="3:5" s="176" customFormat="1" ht="24" customHeight="1">
      <c r="C311" s="262"/>
      <c r="D311" s="262"/>
      <c r="E311" s="262"/>
    </row>
    <row r="312" spans="3:5" s="176" customFormat="1" ht="24" customHeight="1">
      <c r="C312" s="262"/>
      <c r="D312" s="262"/>
      <c r="E312" s="262"/>
    </row>
    <row r="313" spans="3:5" s="176" customFormat="1" ht="24" customHeight="1">
      <c r="C313" s="262"/>
      <c r="D313" s="262"/>
      <c r="E313" s="262"/>
    </row>
    <row r="314" spans="3:5" s="176" customFormat="1" ht="24" customHeight="1">
      <c r="C314" s="262"/>
      <c r="D314" s="262"/>
      <c r="E314" s="262"/>
    </row>
    <row r="315" spans="3:5" s="176" customFormat="1" ht="24" customHeight="1">
      <c r="C315" s="262"/>
      <c r="D315" s="262"/>
      <c r="E315" s="262"/>
    </row>
    <row r="316" spans="3:5" s="176" customFormat="1" ht="24" customHeight="1">
      <c r="C316" s="262"/>
      <c r="D316" s="262"/>
      <c r="E316" s="262"/>
    </row>
    <row r="317" spans="3:5" s="176" customFormat="1" ht="24" customHeight="1">
      <c r="C317" s="262"/>
      <c r="D317" s="262"/>
      <c r="E317" s="262"/>
    </row>
    <row r="318" spans="3:5" s="176" customFormat="1" ht="24" customHeight="1">
      <c r="C318" s="262"/>
      <c r="D318" s="262"/>
      <c r="E318" s="262"/>
    </row>
    <row r="319" spans="3:5" s="176" customFormat="1" ht="24" customHeight="1">
      <c r="C319" s="262"/>
      <c r="D319" s="262"/>
      <c r="E319" s="262"/>
    </row>
    <row r="320" spans="3:5" s="176" customFormat="1" ht="24" customHeight="1">
      <c r="C320" s="262"/>
      <c r="D320" s="262"/>
      <c r="E320" s="262"/>
    </row>
    <row r="321" spans="3:5" s="176" customFormat="1" ht="24" customHeight="1">
      <c r="C321" s="262"/>
      <c r="D321" s="262"/>
      <c r="E321" s="262"/>
    </row>
    <row r="322" spans="3:5" s="176" customFormat="1" ht="24" customHeight="1">
      <c r="C322" s="262"/>
      <c r="D322" s="262"/>
      <c r="E322" s="262"/>
    </row>
    <row r="323" spans="3:5" s="176" customFormat="1" ht="24" customHeight="1">
      <c r="C323" s="262"/>
      <c r="D323" s="262"/>
      <c r="E323" s="262"/>
    </row>
    <row r="324" spans="3:5" s="176" customFormat="1" ht="24" customHeight="1">
      <c r="C324" s="262"/>
      <c r="D324" s="262"/>
      <c r="E324" s="262"/>
    </row>
    <row r="325" spans="3:5" s="176" customFormat="1" ht="24" customHeight="1">
      <c r="C325" s="262"/>
      <c r="D325" s="262"/>
      <c r="E325" s="262"/>
    </row>
    <row r="326" spans="3:5" s="176" customFormat="1" ht="24" customHeight="1">
      <c r="C326" s="262"/>
      <c r="D326" s="262"/>
      <c r="E326" s="262"/>
    </row>
    <row r="327" spans="3:5" s="176" customFormat="1" ht="24" customHeight="1">
      <c r="C327" s="262"/>
      <c r="D327" s="262"/>
      <c r="E327" s="262"/>
    </row>
    <row r="328" spans="3:5" s="176" customFormat="1" ht="24" customHeight="1">
      <c r="C328" s="262"/>
      <c r="D328" s="262"/>
      <c r="E328" s="262"/>
    </row>
    <row r="329" spans="3:5" s="176" customFormat="1" ht="24" customHeight="1">
      <c r="C329" s="262"/>
      <c r="D329" s="262"/>
      <c r="E329" s="262"/>
    </row>
    <row r="330" spans="3:5" s="176" customFormat="1" ht="24" customHeight="1">
      <c r="C330" s="262"/>
      <c r="D330" s="262"/>
      <c r="E330" s="262"/>
    </row>
    <row r="331" spans="3:5" s="176" customFormat="1" ht="24" customHeight="1">
      <c r="C331" s="262"/>
      <c r="D331" s="262"/>
      <c r="E331" s="262"/>
    </row>
    <row r="332" spans="3:5" s="176" customFormat="1" ht="24" customHeight="1">
      <c r="C332" s="262"/>
      <c r="D332" s="262"/>
      <c r="E332" s="262"/>
    </row>
    <row r="333" spans="3:5" s="176" customFormat="1" ht="24" customHeight="1">
      <c r="C333" s="262"/>
      <c r="D333" s="262"/>
      <c r="E333" s="262"/>
    </row>
    <row r="334" spans="3:5" s="176" customFormat="1" ht="24" customHeight="1">
      <c r="C334" s="262"/>
      <c r="D334" s="262"/>
      <c r="E334" s="262"/>
    </row>
    <row r="335" spans="3:5" s="176" customFormat="1" ht="24" customHeight="1">
      <c r="C335" s="262"/>
      <c r="D335" s="262"/>
      <c r="E335" s="262"/>
    </row>
    <row r="336" spans="3:5" s="176" customFormat="1" ht="24" customHeight="1">
      <c r="C336" s="262"/>
      <c r="D336" s="262"/>
      <c r="E336" s="262"/>
    </row>
    <row r="337" spans="3:5" s="176" customFormat="1" ht="24" customHeight="1">
      <c r="C337" s="262"/>
      <c r="D337" s="262"/>
      <c r="E337" s="262"/>
    </row>
    <row r="338" spans="3:5" s="176" customFormat="1" ht="24" customHeight="1">
      <c r="C338" s="262"/>
      <c r="D338" s="262"/>
      <c r="E338" s="262"/>
    </row>
    <row r="339" spans="3:5" s="176" customFormat="1" ht="24" customHeight="1">
      <c r="C339" s="262"/>
      <c r="D339" s="262"/>
      <c r="E339" s="262"/>
    </row>
    <row r="340" spans="3:5" s="176" customFormat="1" ht="24" customHeight="1">
      <c r="C340" s="262"/>
      <c r="D340" s="262"/>
      <c r="E340" s="262"/>
    </row>
    <row r="341" spans="3:5" s="176" customFormat="1" ht="24" customHeight="1">
      <c r="C341" s="262"/>
      <c r="D341" s="262"/>
      <c r="E341" s="262"/>
    </row>
    <row r="342" spans="3:5" s="176" customFormat="1" ht="24" customHeight="1">
      <c r="C342" s="262"/>
      <c r="D342" s="262"/>
      <c r="E342" s="262"/>
    </row>
    <row r="343" spans="3:5" s="176" customFormat="1" ht="24" customHeight="1">
      <c r="C343" s="262"/>
      <c r="D343" s="262"/>
      <c r="E343" s="262"/>
    </row>
    <row r="344" spans="3:5" s="176" customFormat="1" ht="24" customHeight="1">
      <c r="C344" s="262"/>
      <c r="D344" s="262"/>
      <c r="E344" s="262"/>
    </row>
    <row r="345" spans="3:5" s="176" customFormat="1" ht="24" customHeight="1">
      <c r="C345" s="262"/>
      <c r="D345" s="262"/>
      <c r="E345" s="262"/>
    </row>
    <row r="346" spans="3:5" s="176" customFormat="1" ht="24" customHeight="1">
      <c r="C346" s="262"/>
      <c r="D346" s="262"/>
      <c r="E346" s="262"/>
    </row>
    <row r="347" spans="3:5" s="176" customFormat="1" ht="24" customHeight="1">
      <c r="C347" s="262"/>
      <c r="D347" s="262"/>
      <c r="E347" s="262"/>
    </row>
    <row r="348" spans="3:5" s="176" customFormat="1" ht="24" customHeight="1">
      <c r="C348" s="262"/>
      <c r="D348" s="262"/>
      <c r="E348" s="262"/>
    </row>
    <row r="349" spans="3:5" s="176" customFormat="1" ht="24" customHeight="1">
      <c r="C349" s="262"/>
      <c r="D349" s="262"/>
      <c r="E349" s="262"/>
    </row>
    <row r="350" spans="3:5" s="176" customFormat="1" ht="24" customHeight="1">
      <c r="C350" s="262"/>
      <c r="D350" s="262"/>
      <c r="E350" s="262"/>
    </row>
    <row r="351" spans="3:5" s="176" customFormat="1" ht="24" customHeight="1">
      <c r="C351" s="262"/>
      <c r="D351" s="262"/>
      <c r="E351" s="262"/>
    </row>
    <row r="352" spans="3:5" s="176" customFormat="1" ht="24" customHeight="1">
      <c r="C352" s="262"/>
      <c r="D352" s="262"/>
      <c r="E352" s="262"/>
    </row>
    <row r="353" spans="3:5" s="176" customFormat="1" ht="24" customHeight="1">
      <c r="C353" s="262"/>
      <c r="D353" s="262"/>
      <c r="E353" s="262"/>
    </row>
    <row r="354" spans="3:5" s="176" customFormat="1" ht="24" customHeight="1">
      <c r="C354" s="262"/>
      <c r="D354" s="262"/>
      <c r="E354" s="262"/>
    </row>
    <row r="355" spans="3:5" s="176" customFormat="1" ht="24" customHeight="1">
      <c r="C355" s="262"/>
      <c r="D355" s="262"/>
      <c r="E355" s="262"/>
    </row>
    <row r="356" spans="3:5" s="176" customFormat="1" ht="24" customHeight="1">
      <c r="C356" s="262"/>
      <c r="D356" s="262"/>
      <c r="E356" s="262"/>
    </row>
    <row r="357" spans="3:5" s="176" customFormat="1" ht="24" customHeight="1">
      <c r="C357" s="262"/>
      <c r="D357" s="262"/>
      <c r="E357" s="262"/>
    </row>
    <row r="358" spans="3:5" s="176" customFormat="1" ht="24" customHeight="1">
      <c r="C358" s="262"/>
      <c r="D358" s="262"/>
      <c r="E358" s="262"/>
    </row>
    <row r="359" spans="3:5" s="176" customFormat="1" ht="24" customHeight="1">
      <c r="C359" s="262"/>
      <c r="D359" s="262"/>
      <c r="E359" s="262"/>
    </row>
    <row r="360" spans="3:5" s="176" customFormat="1" ht="24" customHeight="1">
      <c r="C360" s="262"/>
      <c r="D360" s="262"/>
      <c r="E360" s="262"/>
    </row>
    <row r="361" spans="3:5" s="176" customFormat="1" ht="24" customHeight="1">
      <c r="C361" s="262"/>
      <c r="D361" s="262"/>
      <c r="E361" s="262"/>
    </row>
    <row r="362" spans="3:5" s="176" customFormat="1" ht="24" customHeight="1">
      <c r="C362" s="262"/>
      <c r="D362" s="262"/>
      <c r="E362" s="262"/>
    </row>
    <row r="363" spans="3:5" s="176" customFormat="1" ht="24" customHeight="1">
      <c r="C363" s="262"/>
      <c r="D363" s="262"/>
      <c r="E363" s="262"/>
    </row>
    <row r="364" spans="3:5" s="176" customFormat="1" ht="24" customHeight="1">
      <c r="C364" s="262"/>
      <c r="D364" s="262"/>
      <c r="E364" s="262"/>
    </row>
    <row r="365" spans="3:5" s="176" customFormat="1" ht="24" customHeight="1">
      <c r="C365" s="262"/>
      <c r="D365" s="262"/>
      <c r="E365" s="262"/>
    </row>
    <row r="366" spans="3:5" s="176" customFormat="1" ht="24" customHeight="1">
      <c r="C366" s="262"/>
      <c r="D366" s="262"/>
      <c r="E366" s="262"/>
    </row>
    <row r="367" spans="3:5" s="176" customFormat="1" ht="24" customHeight="1">
      <c r="C367" s="262"/>
      <c r="D367" s="262"/>
      <c r="E367" s="262"/>
    </row>
    <row r="368" spans="3:5" s="176" customFormat="1" ht="24" customHeight="1">
      <c r="C368" s="262"/>
      <c r="D368" s="262"/>
      <c r="E368" s="262"/>
    </row>
    <row r="369" spans="3:5" s="176" customFormat="1" ht="24" customHeight="1">
      <c r="C369" s="262"/>
      <c r="D369" s="262"/>
      <c r="E369" s="262"/>
    </row>
    <row r="370" spans="3:5" s="176" customFormat="1" ht="24" customHeight="1">
      <c r="C370" s="262"/>
      <c r="D370" s="262"/>
      <c r="E370" s="262"/>
    </row>
    <row r="371" spans="3:5" s="176" customFormat="1" ht="24" customHeight="1">
      <c r="C371" s="262"/>
      <c r="D371" s="262"/>
      <c r="E371" s="262"/>
    </row>
    <row r="372" spans="3:5" s="176" customFormat="1" ht="24" customHeight="1">
      <c r="C372" s="262"/>
      <c r="D372" s="262"/>
      <c r="E372" s="262"/>
    </row>
    <row r="373" spans="3:5" s="176" customFormat="1" ht="24" customHeight="1">
      <c r="C373" s="262"/>
      <c r="D373" s="262"/>
      <c r="E373" s="262"/>
    </row>
    <row r="374" spans="3:5" s="176" customFormat="1" ht="24" customHeight="1">
      <c r="C374" s="262"/>
      <c r="D374" s="262"/>
      <c r="E374" s="262"/>
    </row>
    <row r="375" spans="3:5" s="176" customFormat="1" ht="24" customHeight="1">
      <c r="C375" s="262"/>
      <c r="D375" s="262"/>
      <c r="E375" s="262"/>
    </row>
    <row r="376" spans="3:5" s="176" customFormat="1" ht="24" customHeight="1">
      <c r="C376" s="262"/>
      <c r="D376" s="262"/>
      <c r="E376" s="262"/>
    </row>
    <row r="377" spans="3:5" s="176" customFormat="1" ht="24" customHeight="1">
      <c r="C377" s="262"/>
      <c r="D377" s="262"/>
      <c r="E377" s="262"/>
    </row>
    <row r="378" spans="3:5" s="176" customFormat="1" ht="24" customHeight="1">
      <c r="C378" s="262"/>
      <c r="D378" s="262"/>
      <c r="E378" s="262"/>
    </row>
    <row r="379" spans="3:5" s="176" customFormat="1" ht="24" customHeight="1">
      <c r="C379" s="262"/>
      <c r="D379" s="262"/>
      <c r="E379" s="262"/>
    </row>
    <row r="380" spans="3:5" s="176" customFormat="1" ht="24" customHeight="1">
      <c r="C380" s="262"/>
      <c r="D380" s="262"/>
      <c r="E380" s="262"/>
    </row>
    <row r="381" spans="3:5" s="176" customFormat="1" ht="24" customHeight="1">
      <c r="C381" s="262"/>
      <c r="D381" s="262"/>
      <c r="E381" s="262"/>
    </row>
    <row r="382" spans="3:5" s="176" customFormat="1" ht="24" customHeight="1">
      <c r="C382" s="262"/>
      <c r="D382" s="262"/>
      <c r="E382" s="262"/>
    </row>
    <row r="383" spans="3:5" s="176" customFormat="1" ht="24" customHeight="1">
      <c r="C383" s="262"/>
      <c r="D383" s="262"/>
      <c r="E383" s="262"/>
    </row>
    <row r="384" spans="3:5" s="176" customFormat="1" ht="24" customHeight="1">
      <c r="C384" s="262"/>
      <c r="D384" s="262"/>
      <c r="E384" s="262"/>
    </row>
    <row r="385" spans="3:5" s="176" customFormat="1" ht="24" customHeight="1">
      <c r="C385" s="262"/>
      <c r="D385" s="262"/>
      <c r="E385" s="262"/>
    </row>
    <row r="386" spans="3:5" s="176" customFormat="1" ht="24" customHeight="1">
      <c r="C386" s="262"/>
      <c r="D386" s="262"/>
      <c r="E386" s="262"/>
    </row>
    <row r="387" spans="3:5" s="176" customFormat="1" ht="24" customHeight="1">
      <c r="C387" s="262"/>
      <c r="D387" s="262"/>
      <c r="E387" s="262"/>
    </row>
    <row r="388" spans="3:5" s="176" customFormat="1" ht="24" customHeight="1">
      <c r="C388" s="262"/>
      <c r="D388" s="262"/>
      <c r="E388" s="262"/>
    </row>
    <row r="389" spans="3:5" s="176" customFormat="1" ht="24" customHeight="1">
      <c r="C389" s="262"/>
      <c r="D389" s="262"/>
      <c r="E389" s="262"/>
    </row>
    <row r="390" spans="3:5" s="176" customFormat="1" ht="24" customHeight="1">
      <c r="C390" s="262"/>
      <c r="D390" s="262"/>
      <c r="E390" s="262"/>
    </row>
    <row r="391" spans="3:5" s="176" customFormat="1" ht="24" customHeight="1">
      <c r="C391" s="262"/>
      <c r="D391" s="262"/>
      <c r="E391" s="262"/>
    </row>
  </sheetData>
  <mergeCells count="15">
    <mergeCell ref="E4:E5"/>
    <mergeCell ref="M44:O44"/>
    <mergeCell ref="N4:N5"/>
    <mergeCell ref="O4:O5"/>
    <mergeCell ref="A1:O1"/>
    <mergeCell ref="A2:O2"/>
    <mergeCell ref="B4:B5"/>
    <mergeCell ref="C4:C5"/>
    <mergeCell ref="F4:F5"/>
    <mergeCell ref="G4:H4"/>
    <mergeCell ref="I4:I5"/>
    <mergeCell ref="L4:L5"/>
    <mergeCell ref="K4:K5"/>
    <mergeCell ref="M4:M5"/>
    <mergeCell ref="D4:D5"/>
  </mergeCells>
  <pageMargins left="0.27" right="0.15748031496062992" top="0.41" bottom="0.27" header="0.19685039370078741" footer="0.15748031496062992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59"/>
  <sheetViews>
    <sheetView topLeftCell="G1" zoomScale="70" zoomScaleNormal="70" workbookViewId="0">
      <selection activeCell="A15" sqref="A15:L15"/>
    </sheetView>
  </sheetViews>
  <sheetFormatPr defaultRowHeight="24"/>
  <cols>
    <col min="1" max="1" width="56.625" style="326" customWidth="1"/>
    <col min="2" max="3" width="18.5" style="326" hidden="1" customWidth="1"/>
    <col min="4" max="5" width="19" style="326" hidden="1" customWidth="1"/>
    <col min="6" max="6" width="18.5" style="327" customWidth="1"/>
    <col min="7" max="8" width="14.875" style="326" customWidth="1"/>
    <col min="9" max="9" width="18.5" style="328" customWidth="1"/>
    <col min="10" max="10" width="17.625" style="170" customWidth="1"/>
    <col min="11" max="11" width="9.5" style="326" customWidth="1"/>
    <col min="12" max="12" width="17.75" style="329" customWidth="1"/>
    <col min="13" max="13" width="17.5" style="9" customWidth="1"/>
    <col min="14" max="14" width="18.625" style="9" hidden="1" customWidth="1"/>
    <col min="15" max="15" width="17.5" style="169" customWidth="1"/>
    <col min="16" max="16384" width="9" style="1"/>
  </cols>
  <sheetData>
    <row r="1" spans="1:16" ht="27" customHeight="1">
      <c r="A1" s="366" t="s">
        <v>148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</row>
    <row r="2" spans="1:16" ht="26.25" customHeight="1">
      <c r="A2" s="367" t="s">
        <v>197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</row>
    <row r="3" spans="1:16" ht="13.5" customHeight="1">
      <c r="A3" s="295"/>
      <c r="B3" s="295"/>
      <c r="C3" s="295"/>
      <c r="D3" s="295"/>
      <c r="E3" s="295"/>
      <c r="F3" s="296"/>
      <c r="G3" s="295"/>
      <c r="H3" s="295"/>
      <c r="I3" s="295"/>
      <c r="J3" s="2"/>
      <c r="K3" s="295"/>
      <c r="L3" s="297"/>
      <c r="M3" s="2"/>
      <c r="N3" s="2"/>
      <c r="O3" s="3"/>
    </row>
    <row r="4" spans="1:16" ht="48.75" customHeight="1">
      <c r="A4" s="298" t="s">
        <v>0</v>
      </c>
      <c r="B4" s="364" t="s">
        <v>149</v>
      </c>
      <c r="C4" s="364" t="s">
        <v>150</v>
      </c>
      <c r="D4" s="364" t="s">
        <v>178</v>
      </c>
      <c r="E4" s="364" t="s">
        <v>192</v>
      </c>
      <c r="F4" s="368" t="s">
        <v>194</v>
      </c>
      <c r="G4" s="370" t="s">
        <v>1</v>
      </c>
      <c r="H4" s="371"/>
      <c r="I4" s="299" t="s">
        <v>143</v>
      </c>
      <c r="J4" s="299" t="s">
        <v>2</v>
      </c>
      <c r="K4" s="368" t="s">
        <v>3</v>
      </c>
      <c r="L4" s="300" t="s">
        <v>4</v>
      </c>
      <c r="M4" s="298" t="s">
        <v>190</v>
      </c>
      <c r="N4" s="298" t="s">
        <v>191</v>
      </c>
      <c r="O4" s="301" t="s">
        <v>5</v>
      </c>
    </row>
    <row r="5" spans="1:16" ht="46.5" customHeight="1">
      <c r="A5" s="302"/>
      <c r="B5" s="365"/>
      <c r="C5" s="365"/>
      <c r="D5" s="365"/>
      <c r="E5" s="365"/>
      <c r="F5" s="369"/>
      <c r="G5" s="303" t="s">
        <v>6</v>
      </c>
      <c r="H5" s="303" t="s">
        <v>7</v>
      </c>
      <c r="I5" s="304" t="s">
        <v>144</v>
      </c>
      <c r="J5" s="305"/>
      <c r="K5" s="369"/>
      <c r="L5" s="306"/>
      <c r="M5" s="302"/>
      <c r="N5" s="302"/>
      <c r="O5" s="307"/>
    </row>
    <row r="6" spans="1:16" ht="21.75" hidden="1" customHeight="1">
      <c r="A6" s="308" t="s">
        <v>8</v>
      </c>
      <c r="B6" s="309">
        <f>[3]สรุปผล!B7</f>
        <v>224101700</v>
      </c>
      <c r="C6" s="309">
        <f>[3]สรุปผล!C7</f>
        <v>218417600</v>
      </c>
      <c r="D6" s="309">
        <f>[3]สรุปผล!D7</f>
        <v>223267700</v>
      </c>
      <c r="E6" s="309">
        <f>สรุปผล!E6</f>
        <v>221929000</v>
      </c>
      <c r="F6" s="232">
        <f>B6+C6+D6+E6</f>
        <v>887716000</v>
      </c>
      <c r="G6" s="231">
        <f>สรุปผล!G6</f>
        <v>0</v>
      </c>
      <c r="H6" s="231">
        <f>สรุปผล!H6</f>
        <v>0</v>
      </c>
      <c r="I6" s="232">
        <f>F6+G6-H6</f>
        <v>887716000</v>
      </c>
      <c r="J6" s="232">
        <f>สรุปผล!K6</f>
        <v>776360088.93999982</v>
      </c>
      <c r="K6" s="310">
        <f t="shared" ref="K6:K12" si="0">J6*100/I6</f>
        <v>87.455908076456865</v>
      </c>
      <c r="L6" s="232">
        <f>I6-J6</f>
        <v>111355911.06000018</v>
      </c>
      <c r="M6" s="233">
        <f>[3]สรุปผล!M7</f>
        <v>0</v>
      </c>
      <c r="N6" s="233"/>
      <c r="O6" s="311">
        <f>I6-J6-M6</f>
        <v>111355911.06000018</v>
      </c>
    </row>
    <row r="7" spans="1:16" ht="21.75" hidden="1" customHeight="1">
      <c r="A7" s="312" t="s">
        <v>9</v>
      </c>
      <c r="B7" s="313">
        <f>[3]สรุปผล!B8</f>
        <v>56679600</v>
      </c>
      <c r="C7" s="313">
        <f>[3]สรุปผล!C8</f>
        <v>48516400</v>
      </c>
      <c r="D7" s="313">
        <f>[3]สรุปผล!D8</f>
        <v>51118600</v>
      </c>
      <c r="E7" s="313">
        <f>สรุปผล!E7</f>
        <v>31473100</v>
      </c>
      <c r="F7" s="232">
        <f>B7+C7+D7+E7</f>
        <v>187787700</v>
      </c>
      <c r="G7" s="230">
        <f>สรุปผล!G7</f>
        <v>5492143.5499999998</v>
      </c>
      <c r="H7" s="230">
        <f>สรุปผล!H7</f>
        <v>3482055.0300000003</v>
      </c>
      <c r="I7" s="232">
        <f t="shared" ref="I7:I11" si="1">F7+G7-H7</f>
        <v>189797788.52000001</v>
      </c>
      <c r="J7" s="232">
        <f>สรุปผล!K7</f>
        <v>145459822.06999999</v>
      </c>
      <c r="K7" s="230">
        <f t="shared" si="0"/>
        <v>76.63936614028151</v>
      </c>
      <c r="L7" s="232">
        <f t="shared" ref="L7:L9" si="2">I7-J7</f>
        <v>44337966.450000018</v>
      </c>
      <c r="M7" s="230">
        <f>สรุปผล!N7</f>
        <v>8407792.1600000001</v>
      </c>
      <c r="N7" s="230"/>
      <c r="O7" s="311">
        <f t="shared" ref="O7:O11" si="3">I7-J7-M7</f>
        <v>35930174.290000021</v>
      </c>
    </row>
    <row r="8" spans="1:16" ht="21.75" hidden="1" customHeight="1">
      <c r="A8" s="308" t="s">
        <v>11</v>
      </c>
      <c r="B8" s="309">
        <f>[3]สรุปผล!B16</f>
        <v>0</v>
      </c>
      <c r="C8" s="309">
        <f>[3]สรุปผล!C16</f>
        <v>775000</v>
      </c>
      <c r="D8" s="309">
        <f>[3]สรุปผล!D16</f>
        <v>0</v>
      </c>
      <c r="E8" s="309">
        <f>สรุปผล!E15</f>
        <v>0</v>
      </c>
      <c r="F8" s="232">
        <f t="shared" ref="F8" si="4">B8+C8+D8+E8</f>
        <v>775000</v>
      </c>
      <c r="G8" s="314">
        <f>[3]สรุปผล!F16</f>
        <v>0</v>
      </c>
      <c r="H8" s="314">
        <f>[3]สรุปผล!G16</f>
        <v>0</v>
      </c>
      <c r="I8" s="232">
        <f t="shared" si="1"/>
        <v>775000</v>
      </c>
      <c r="J8" s="232">
        <f>สรุปผล!K15</f>
        <v>765493</v>
      </c>
      <c r="K8" s="230">
        <f t="shared" si="0"/>
        <v>98.77329032258065</v>
      </c>
      <c r="L8" s="232">
        <f t="shared" si="2"/>
        <v>9507</v>
      </c>
      <c r="M8" s="233">
        <f>[3]สรุปผล!M16</f>
        <v>0</v>
      </c>
      <c r="N8" s="233"/>
      <c r="O8" s="311">
        <f t="shared" si="3"/>
        <v>9507</v>
      </c>
    </row>
    <row r="9" spans="1:16" ht="21.75" hidden="1" customHeight="1">
      <c r="A9" s="308" t="s">
        <v>12</v>
      </c>
      <c r="B9" s="309">
        <f>[3]สรุปผล!B17</f>
        <v>31935900</v>
      </c>
      <c r="C9" s="309">
        <f>[3]สรุปผล!C17</f>
        <v>44798100</v>
      </c>
      <c r="D9" s="309">
        <f>[3]สรุปผล!D17</f>
        <v>38555700</v>
      </c>
      <c r="E9" s="309">
        <f>สรุปผล!E16</f>
        <v>500000</v>
      </c>
      <c r="F9" s="232">
        <f>B9+C9+D9+E9</f>
        <v>115789700</v>
      </c>
      <c r="G9" s="230">
        <f>สรุปผล!G16</f>
        <v>2800000</v>
      </c>
      <c r="H9" s="230">
        <f>สรุปผล!H16</f>
        <v>1477387.46</v>
      </c>
      <c r="I9" s="232">
        <f t="shared" si="1"/>
        <v>117112312.54000001</v>
      </c>
      <c r="J9" s="232">
        <f>สรุปผล!K16</f>
        <v>85603224.210000008</v>
      </c>
      <c r="K9" s="230">
        <f t="shared" si="0"/>
        <v>73.094982374942006</v>
      </c>
      <c r="L9" s="232">
        <f t="shared" si="2"/>
        <v>31509088.329999998</v>
      </c>
      <c r="M9" s="230">
        <f>สรุปผล!N16</f>
        <v>7235627.54</v>
      </c>
      <c r="N9" s="230"/>
      <c r="O9" s="311">
        <f t="shared" si="3"/>
        <v>24273460.789999999</v>
      </c>
    </row>
    <row r="10" spans="1:16" s="205" customFormat="1" ht="21.75" customHeight="1">
      <c r="A10" s="315" t="s">
        <v>182</v>
      </c>
      <c r="B10" s="316">
        <f>SUM(B6:B9)</f>
        <v>312717200</v>
      </c>
      <c r="C10" s="316">
        <f>SUM(C6:C9)</f>
        <v>312507100</v>
      </c>
      <c r="D10" s="316">
        <f>SUM(D6:D9)</f>
        <v>312942000</v>
      </c>
      <c r="E10" s="316">
        <f>SUM(E6:E9)</f>
        <v>253902100</v>
      </c>
      <c r="F10" s="317">
        <f>B10+C10+D10+E10</f>
        <v>1192068400</v>
      </c>
      <c r="G10" s="317">
        <f t="shared" ref="G10:H10" si="5">SUM(G6:G9)</f>
        <v>8292143.5499999998</v>
      </c>
      <c r="H10" s="317">
        <f t="shared" si="5"/>
        <v>4959442.49</v>
      </c>
      <c r="I10" s="317">
        <f t="shared" si="1"/>
        <v>1195401101.0599999</v>
      </c>
      <c r="J10" s="317">
        <f>SUM(J6:J9)</f>
        <v>1008188628.2199998</v>
      </c>
      <c r="K10" s="318">
        <f t="shared" si="0"/>
        <v>84.338940906613445</v>
      </c>
      <c r="L10" s="317">
        <f>I10-J10</f>
        <v>187212472.84000015</v>
      </c>
      <c r="M10" s="317">
        <f>SUM(M6:M9)</f>
        <v>15643419.699999999</v>
      </c>
      <c r="N10" s="317">
        <f t="shared" ref="N10" si="6">SUM(N6:N9)</f>
        <v>0</v>
      </c>
      <c r="O10" s="319">
        <f t="shared" si="3"/>
        <v>171569053.14000016</v>
      </c>
    </row>
    <row r="11" spans="1:16" s="205" customFormat="1" ht="21.75" customHeight="1">
      <c r="A11" s="315" t="s">
        <v>183</v>
      </c>
      <c r="B11" s="316">
        <f>[3]สรุปผล!B11</f>
        <v>0</v>
      </c>
      <c r="C11" s="316">
        <f>[3]สรุปผล!C11</f>
        <v>222643000</v>
      </c>
      <c r="D11" s="316">
        <f>[3]สรุปผล!D11</f>
        <v>0</v>
      </c>
      <c r="E11" s="316">
        <f>สรุปผล!E10</f>
        <v>165090000</v>
      </c>
      <c r="F11" s="317">
        <f>B11+C11+D11+E11</f>
        <v>387733000</v>
      </c>
      <c r="G11" s="318">
        <f>สรุปผล!G10</f>
        <v>1074155.03</v>
      </c>
      <c r="H11" s="318">
        <f>สรุปผล!H10</f>
        <v>4406856.09</v>
      </c>
      <c r="I11" s="317">
        <f t="shared" si="1"/>
        <v>384400298.94</v>
      </c>
      <c r="J11" s="317">
        <f>สรุปผล!K10</f>
        <v>65739025.689999998</v>
      </c>
      <c r="K11" s="318">
        <f t="shared" si="0"/>
        <v>17.101710344991439</v>
      </c>
      <c r="L11" s="317">
        <f>I11-J11</f>
        <v>318661273.25</v>
      </c>
      <c r="M11" s="318">
        <f>สรุปผล!N10</f>
        <v>187621270.93000001</v>
      </c>
      <c r="N11" s="318"/>
      <c r="O11" s="319">
        <f t="shared" si="3"/>
        <v>131040002.31999999</v>
      </c>
    </row>
    <row r="12" spans="1:16" s="205" customFormat="1" ht="21.75" customHeight="1" thickBot="1">
      <c r="A12" s="320" t="s">
        <v>15</v>
      </c>
      <c r="B12" s="321">
        <f>B10+B11</f>
        <v>312717200</v>
      </c>
      <c r="C12" s="321">
        <f t="shared" ref="C12:F12" si="7">C10+C11</f>
        <v>535150100</v>
      </c>
      <c r="D12" s="321">
        <f t="shared" si="7"/>
        <v>312942000</v>
      </c>
      <c r="E12" s="321">
        <f t="shared" si="7"/>
        <v>418992100</v>
      </c>
      <c r="F12" s="321">
        <f t="shared" si="7"/>
        <v>1579801400</v>
      </c>
      <c r="G12" s="322">
        <f t="shared" ref="G12:H12" si="8">SUM(G6:G7,G11,G8:G9)</f>
        <v>9366298.5800000001</v>
      </c>
      <c r="H12" s="322">
        <f t="shared" si="8"/>
        <v>9366298.5800000001</v>
      </c>
      <c r="I12" s="322">
        <f>SUM(I6:I7,I11,I8:I9)</f>
        <v>1579801400</v>
      </c>
      <c r="J12" s="322">
        <f>SUM(J6:J7,J11,J8:J9)</f>
        <v>1073927653.9099998</v>
      </c>
      <c r="K12" s="322">
        <f t="shared" si="0"/>
        <v>67.978649335922853</v>
      </c>
      <c r="L12" s="322">
        <f>I12-J12</f>
        <v>505873746.09000015</v>
      </c>
      <c r="M12" s="322">
        <f>SUM(M6:M7,M11,M8:M9)</f>
        <v>203264690.63</v>
      </c>
      <c r="N12" s="322">
        <f t="shared" ref="N12:O12" si="9">SUM(N6:N7,N11,N8:N9)</f>
        <v>0</v>
      </c>
      <c r="O12" s="322">
        <f t="shared" si="9"/>
        <v>302609055.46000022</v>
      </c>
      <c r="P12" s="323"/>
    </row>
    <row r="13" spans="1:16" ht="24.75" thickTop="1">
      <c r="A13" s="1"/>
      <c r="B13" s="1"/>
      <c r="C13" s="1"/>
      <c r="D13" s="1"/>
      <c r="E13" s="1"/>
      <c r="F13" s="324"/>
      <c r="G13" s="6"/>
      <c r="H13" s="6"/>
      <c r="I13" s="28"/>
      <c r="J13" s="325"/>
      <c r="K13" s="6"/>
      <c r="L13" s="171"/>
      <c r="M13" s="7"/>
      <c r="N13" s="7"/>
      <c r="O13" s="168"/>
    </row>
    <row r="14" spans="1:16">
      <c r="A14" s="8"/>
      <c r="B14" s="8"/>
      <c r="C14" s="8"/>
      <c r="D14" s="8"/>
      <c r="E14" s="8"/>
      <c r="F14" s="170"/>
      <c r="G14" s="8"/>
      <c r="H14" s="10"/>
      <c r="I14" s="293"/>
      <c r="K14" s="340" t="s">
        <v>201</v>
      </c>
      <c r="L14" s="340"/>
      <c r="M14" s="340"/>
      <c r="N14" s="340"/>
      <c r="O14" s="340"/>
    </row>
    <row r="15" spans="1:16">
      <c r="A15" s="363"/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</row>
    <row r="16" spans="1:16">
      <c r="A16" s="363"/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</row>
    <row r="17" spans="1:15">
      <c r="A17" s="363"/>
      <c r="B17" s="363"/>
      <c r="C17" s="363"/>
      <c r="D17" s="363"/>
      <c r="E17" s="363"/>
      <c r="F17" s="363"/>
      <c r="G17" s="363"/>
      <c r="H17" s="363"/>
      <c r="I17" s="363"/>
      <c r="J17" s="363"/>
      <c r="K17" s="363"/>
      <c r="L17" s="363"/>
    </row>
    <row r="18" spans="1:15" s="9" customFormat="1">
      <c r="A18" s="8"/>
      <c r="B18" s="8"/>
      <c r="C18" s="8"/>
      <c r="D18" s="8"/>
      <c r="E18" s="8"/>
      <c r="F18" s="170"/>
      <c r="G18" s="8"/>
      <c r="H18" s="8"/>
      <c r="I18" s="293"/>
      <c r="J18" s="170"/>
      <c r="K18" s="8"/>
      <c r="L18" s="172"/>
      <c r="O18" s="170"/>
    </row>
    <row r="19" spans="1:15" s="9" customFormat="1">
      <c r="A19" s="8"/>
      <c r="B19" s="8"/>
      <c r="C19" s="8"/>
      <c r="D19" s="8"/>
      <c r="E19" s="8"/>
      <c r="F19" s="170"/>
      <c r="G19" s="8"/>
      <c r="H19" s="8"/>
      <c r="I19" s="293"/>
      <c r="J19" s="170"/>
      <c r="K19" s="8"/>
      <c r="L19" s="172"/>
      <c r="O19" s="170"/>
    </row>
    <row r="20" spans="1:15" s="9" customFormat="1">
      <c r="A20" s="8"/>
      <c r="B20" s="8"/>
      <c r="C20" s="8"/>
      <c r="D20" s="8"/>
      <c r="E20" s="8"/>
      <c r="F20" s="170"/>
      <c r="G20" s="8"/>
      <c r="H20" s="8"/>
      <c r="I20" s="293"/>
      <c r="J20" s="170"/>
      <c r="K20" s="8"/>
      <c r="L20" s="172"/>
      <c r="O20" s="170"/>
    </row>
    <row r="21" spans="1:15" s="9" customFormat="1">
      <c r="A21" s="8"/>
      <c r="B21" s="8"/>
      <c r="C21" s="8"/>
      <c r="D21" s="8"/>
      <c r="E21" s="8"/>
      <c r="F21" s="170"/>
      <c r="G21" s="8"/>
      <c r="H21" s="8"/>
      <c r="I21" s="293"/>
      <c r="J21" s="170"/>
      <c r="K21" s="8"/>
      <c r="L21" s="172"/>
      <c r="O21" s="170"/>
    </row>
    <row r="22" spans="1:15" s="9" customFormat="1">
      <c r="A22" s="8"/>
      <c r="B22" s="8"/>
      <c r="C22" s="8"/>
      <c r="D22" s="8"/>
      <c r="E22" s="8"/>
      <c r="F22" s="170"/>
      <c r="G22" s="8"/>
      <c r="H22" s="8"/>
      <c r="I22" s="293"/>
      <c r="J22" s="170"/>
      <c r="K22" s="8"/>
      <c r="L22" s="172"/>
      <c r="O22" s="170"/>
    </row>
    <row r="23" spans="1:15" s="9" customFormat="1">
      <c r="A23" s="8"/>
      <c r="B23" s="8"/>
      <c r="C23" s="8"/>
      <c r="D23" s="8"/>
      <c r="E23" s="8"/>
      <c r="F23" s="170"/>
      <c r="G23" s="8"/>
      <c r="H23" s="8"/>
      <c r="I23" s="293"/>
      <c r="J23" s="170"/>
      <c r="K23" s="8"/>
      <c r="L23" s="172"/>
      <c r="O23" s="170"/>
    </row>
    <row r="24" spans="1:15" s="9" customFormat="1">
      <c r="A24" s="8"/>
      <c r="B24" s="8"/>
      <c r="C24" s="8"/>
      <c r="D24" s="8"/>
      <c r="E24" s="8"/>
      <c r="F24" s="170"/>
      <c r="G24" s="8"/>
      <c r="H24" s="8"/>
      <c r="I24" s="293"/>
      <c r="J24" s="170"/>
      <c r="K24" s="8"/>
      <c r="L24" s="172"/>
      <c r="O24" s="170"/>
    </row>
    <row r="25" spans="1:15" s="9" customFormat="1">
      <c r="A25" s="8"/>
      <c r="B25" s="8"/>
      <c r="C25" s="8"/>
      <c r="D25" s="8"/>
      <c r="E25" s="8"/>
      <c r="F25" s="170"/>
      <c r="G25" s="8"/>
      <c r="H25" s="8"/>
      <c r="I25" s="293"/>
      <c r="J25" s="170"/>
      <c r="K25" s="8"/>
      <c r="L25" s="172"/>
      <c r="O25" s="170"/>
    </row>
    <row r="26" spans="1:15" s="9" customFormat="1">
      <c r="A26" s="8"/>
      <c r="B26" s="8"/>
      <c r="C26" s="8"/>
      <c r="D26" s="8"/>
      <c r="E26" s="8"/>
      <c r="F26" s="170"/>
      <c r="G26" s="8"/>
      <c r="H26" s="8"/>
      <c r="I26" s="293"/>
      <c r="J26" s="170"/>
      <c r="K26" s="8"/>
      <c r="L26" s="172"/>
      <c r="O26" s="170"/>
    </row>
    <row r="27" spans="1:15" s="9" customFormat="1">
      <c r="A27" s="8"/>
      <c r="B27" s="8"/>
      <c r="C27" s="8"/>
      <c r="D27" s="8"/>
      <c r="E27" s="8"/>
      <c r="F27" s="170"/>
      <c r="G27" s="8"/>
      <c r="H27" s="8"/>
      <c r="I27" s="293"/>
      <c r="J27" s="170"/>
      <c r="K27" s="8"/>
      <c r="L27" s="172"/>
      <c r="O27" s="170"/>
    </row>
    <row r="28" spans="1:15" s="9" customFormat="1">
      <c r="A28" s="8"/>
      <c r="B28" s="8"/>
      <c r="C28" s="8"/>
      <c r="D28" s="8"/>
      <c r="E28" s="8"/>
      <c r="F28" s="170"/>
      <c r="G28" s="8"/>
      <c r="H28" s="8"/>
      <c r="I28" s="293"/>
      <c r="J28" s="170"/>
      <c r="K28" s="8"/>
      <c r="L28" s="172"/>
      <c r="O28" s="170"/>
    </row>
    <row r="29" spans="1:15" s="9" customFormat="1">
      <c r="A29" s="8"/>
      <c r="B29" s="8"/>
      <c r="C29" s="8"/>
      <c r="D29" s="8"/>
      <c r="E29" s="8"/>
      <c r="F29" s="170"/>
      <c r="G29" s="8"/>
      <c r="H29" s="8"/>
      <c r="I29" s="293"/>
      <c r="J29" s="170"/>
      <c r="K29" s="8"/>
      <c r="L29" s="172"/>
      <c r="O29" s="170"/>
    </row>
    <row r="30" spans="1:15" s="9" customFormat="1">
      <c r="A30" s="8"/>
      <c r="B30" s="8"/>
      <c r="C30" s="8"/>
      <c r="D30" s="8"/>
      <c r="E30" s="8"/>
      <c r="F30" s="170"/>
      <c r="G30" s="8"/>
      <c r="H30" s="8"/>
      <c r="I30" s="293"/>
      <c r="J30" s="170"/>
      <c r="K30" s="8"/>
      <c r="L30" s="172"/>
      <c r="O30" s="170"/>
    </row>
    <row r="31" spans="1:15" s="9" customFormat="1">
      <c r="A31" s="8"/>
      <c r="B31" s="8"/>
      <c r="C31" s="8"/>
      <c r="D31" s="8"/>
      <c r="E31" s="8"/>
      <c r="F31" s="170"/>
      <c r="G31" s="8"/>
      <c r="H31" s="8"/>
      <c r="I31" s="293"/>
      <c r="J31" s="170"/>
      <c r="K31" s="8"/>
      <c r="L31" s="172"/>
      <c r="O31" s="170"/>
    </row>
    <row r="32" spans="1:15" s="9" customFormat="1">
      <c r="A32" s="8"/>
      <c r="B32" s="8"/>
      <c r="C32" s="8"/>
      <c r="D32" s="8"/>
      <c r="E32" s="8"/>
      <c r="F32" s="170"/>
      <c r="G32" s="8"/>
      <c r="H32" s="8"/>
      <c r="I32" s="293"/>
      <c r="J32" s="170"/>
      <c r="K32" s="8"/>
      <c r="L32" s="172"/>
      <c r="O32" s="170"/>
    </row>
    <row r="33" spans="1:15" s="9" customFormat="1">
      <c r="A33" s="8"/>
      <c r="B33" s="8"/>
      <c r="C33" s="8"/>
      <c r="D33" s="8"/>
      <c r="E33" s="8"/>
      <c r="F33" s="170"/>
      <c r="G33" s="8"/>
      <c r="H33" s="8"/>
      <c r="I33" s="293"/>
      <c r="J33" s="170"/>
      <c r="K33" s="8"/>
      <c r="L33" s="172"/>
      <c r="O33" s="170"/>
    </row>
    <row r="34" spans="1:15" s="9" customFormat="1">
      <c r="A34" s="8"/>
      <c r="B34" s="8"/>
      <c r="C34" s="8"/>
      <c r="D34" s="8"/>
      <c r="E34" s="8"/>
      <c r="F34" s="170"/>
      <c r="G34" s="8"/>
      <c r="H34" s="8"/>
      <c r="I34" s="293"/>
      <c r="J34" s="170"/>
      <c r="K34" s="8"/>
      <c r="L34" s="172"/>
      <c r="O34" s="170"/>
    </row>
    <row r="35" spans="1:15" s="9" customFormat="1">
      <c r="A35" s="8"/>
      <c r="B35" s="8"/>
      <c r="C35" s="8"/>
      <c r="D35" s="8"/>
      <c r="E35" s="8"/>
      <c r="F35" s="170"/>
      <c r="G35" s="8"/>
      <c r="H35" s="8"/>
      <c r="I35" s="293"/>
      <c r="J35" s="170"/>
      <c r="K35" s="8"/>
      <c r="L35" s="172"/>
      <c r="O35" s="170"/>
    </row>
    <row r="36" spans="1:15" s="9" customFormat="1">
      <c r="A36" s="8"/>
      <c r="B36" s="8"/>
      <c r="C36" s="8"/>
      <c r="D36" s="8"/>
      <c r="E36" s="8"/>
      <c r="F36" s="170"/>
      <c r="G36" s="8"/>
      <c r="H36" s="8"/>
      <c r="I36" s="293"/>
      <c r="J36" s="170"/>
      <c r="K36" s="8"/>
      <c r="L36" s="172"/>
      <c r="O36" s="170"/>
    </row>
    <row r="37" spans="1:15" s="9" customFormat="1">
      <c r="A37" s="8"/>
      <c r="B37" s="8"/>
      <c r="C37" s="8"/>
      <c r="D37" s="8"/>
      <c r="E37" s="8"/>
      <c r="F37" s="170"/>
      <c r="G37" s="8"/>
      <c r="H37" s="8"/>
      <c r="I37" s="293"/>
      <c r="J37" s="170"/>
      <c r="K37" s="8"/>
      <c r="L37" s="172"/>
      <c r="O37" s="170"/>
    </row>
    <row r="38" spans="1:15" s="9" customFormat="1">
      <c r="A38" s="8"/>
      <c r="B38" s="8"/>
      <c r="C38" s="8"/>
      <c r="D38" s="8"/>
      <c r="E38" s="8"/>
      <c r="F38" s="170"/>
      <c r="G38" s="8"/>
      <c r="H38" s="8"/>
      <c r="I38" s="293"/>
      <c r="J38" s="170"/>
      <c r="K38" s="8"/>
      <c r="L38" s="172"/>
      <c r="O38" s="170"/>
    </row>
    <row r="39" spans="1:15" s="9" customFormat="1">
      <c r="A39" s="8"/>
      <c r="B39" s="8"/>
      <c r="C39" s="8"/>
      <c r="D39" s="8"/>
      <c r="E39" s="8"/>
      <c r="F39" s="170"/>
      <c r="G39" s="8"/>
      <c r="H39" s="8"/>
      <c r="I39" s="293"/>
      <c r="J39" s="170"/>
      <c r="K39" s="8"/>
      <c r="L39" s="172"/>
      <c r="O39" s="170"/>
    </row>
    <row r="40" spans="1:15" s="9" customFormat="1">
      <c r="A40" s="8"/>
      <c r="B40" s="8"/>
      <c r="C40" s="8"/>
      <c r="D40" s="8"/>
      <c r="E40" s="8"/>
      <c r="F40" s="170"/>
      <c r="G40" s="8"/>
      <c r="H40" s="8"/>
      <c r="I40" s="293"/>
      <c r="J40" s="170"/>
      <c r="K40" s="8"/>
      <c r="L40" s="172"/>
      <c r="O40" s="170"/>
    </row>
    <row r="41" spans="1:15" s="9" customFormat="1">
      <c r="A41" s="8"/>
      <c r="B41" s="8"/>
      <c r="C41" s="8"/>
      <c r="D41" s="8"/>
      <c r="E41" s="8"/>
      <c r="F41" s="170"/>
      <c r="G41" s="8"/>
      <c r="H41" s="8"/>
      <c r="I41" s="293"/>
      <c r="J41" s="170"/>
      <c r="K41" s="8"/>
      <c r="L41" s="172"/>
      <c r="O41" s="170"/>
    </row>
    <row r="42" spans="1:15" s="9" customFormat="1">
      <c r="A42" s="8"/>
      <c r="B42" s="8"/>
      <c r="C42" s="8"/>
      <c r="D42" s="8"/>
      <c r="E42" s="8"/>
      <c r="F42" s="170"/>
      <c r="G42" s="8"/>
      <c r="H42" s="8"/>
      <c r="I42" s="293"/>
      <c r="J42" s="170"/>
      <c r="K42" s="8"/>
      <c r="L42" s="172"/>
      <c r="O42" s="170"/>
    </row>
    <row r="43" spans="1:15" s="9" customFormat="1">
      <c r="A43" s="8"/>
      <c r="B43" s="8"/>
      <c r="C43" s="8"/>
      <c r="D43" s="8"/>
      <c r="E43" s="8"/>
      <c r="F43" s="170"/>
      <c r="G43" s="8"/>
      <c r="H43" s="8"/>
      <c r="I43" s="293"/>
      <c r="J43" s="170"/>
      <c r="K43" s="8"/>
      <c r="L43" s="172"/>
      <c r="O43" s="170"/>
    </row>
    <row r="44" spans="1:15" s="9" customFormat="1">
      <c r="A44" s="8"/>
      <c r="B44" s="8"/>
      <c r="C44" s="8"/>
      <c r="D44" s="8"/>
      <c r="E44" s="8"/>
      <c r="F44" s="170"/>
      <c r="G44" s="8"/>
      <c r="H44" s="8"/>
      <c r="I44" s="293"/>
      <c r="J44" s="170"/>
      <c r="K44" s="8"/>
      <c r="L44" s="172"/>
      <c r="O44" s="170"/>
    </row>
    <row r="45" spans="1:15" s="9" customFormat="1">
      <c r="A45" s="8"/>
      <c r="B45" s="8"/>
      <c r="C45" s="8"/>
      <c r="D45" s="8"/>
      <c r="E45" s="8"/>
      <c r="F45" s="170"/>
      <c r="G45" s="8"/>
      <c r="H45" s="8"/>
      <c r="I45" s="293"/>
      <c r="J45" s="170"/>
      <c r="K45" s="8"/>
      <c r="L45" s="172"/>
      <c r="O45" s="170"/>
    </row>
    <row r="46" spans="1:15" s="9" customFormat="1">
      <c r="A46" s="8"/>
      <c r="B46" s="8"/>
      <c r="C46" s="8"/>
      <c r="D46" s="8"/>
      <c r="E46" s="8"/>
      <c r="F46" s="170"/>
      <c r="G46" s="8"/>
      <c r="H46" s="8"/>
      <c r="I46" s="293"/>
      <c r="J46" s="170"/>
      <c r="K46" s="8"/>
      <c r="L46" s="172"/>
      <c r="O46" s="170"/>
    </row>
    <row r="47" spans="1:15" s="9" customFormat="1">
      <c r="A47" s="8"/>
      <c r="B47" s="8"/>
      <c r="C47" s="8"/>
      <c r="D47" s="8"/>
      <c r="E47" s="8"/>
      <c r="F47" s="170"/>
      <c r="G47" s="8"/>
      <c r="H47" s="8"/>
      <c r="I47" s="293"/>
      <c r="J47" s="170"/>
      <c r="K47" s="8"/>
      <c r="L47" s="172"/>
      <c r="O47" s="170"/>
    </row>
    <row r="48" spans="1:15" s="9" customFormat="1">
      <c r="A48" s="8"/>
      <c r="B48" s="8"/>
      <c r="C48" s="8"/>
      <c r="D48" s="8"/>
      <c r="E48" s="8"/>
      <c r="F48" s="170"/>
      <c r="G48" s="8"/>
      <c r="H48" s="8"/>
      <c r="I48" s="293"/>
      <c r="J48" s="170"/>
      <c r="K48" s="8"/>
      <c r="L48" s="172"/>
      <c r="O48" s="170"/>
    </row>
    <row r="49" spans="1:15" s="9" customFormat="1">
      <c r="A49" s="8"/>
      <c r="B49" s="8"/>
      <c r="C49" s="8"/>
      <c r="D49" s="8"/>
      <c r="E49" s="8"/>
      <c r="F49" s="170"/>
      <c r="G49" s="8"/>
      <c r="H49" s="8"/>
      <c r="I49" s="293"/>
      <c r="J49" s="170"/>
      <c r="K49" s="8"/>
      <c r="L49" s="172"/>
      <c r="O49" s="170"/>
    </row>
    <row r="50" spans="1:15" s="9" customFormat="1">
      <c r="A50" s="8"/>
      <c r="B50" s="8"/>
      <c r="C50" s="8"/>
      <c r="D50" s="8"/>
      <c r="E50" s="8"/>
      <c r="F50" s="170"/>
      <c r="G50" s="8"/>
      <c r="H50" s="8"/>
      <c r="I50" s="293"/>
      <c r="J50" s="170"/>
      <c r="K50" s="8"/>
      <c r="L50" s="172"/>
      <c r="O50" s="170"/>
    </row>
    <row r="51" spans="1:15" s="9" customFormat="1">
      <c r="A51" s="8"/>
      <c r="B51" s="8"/>
      <c r="C51" s="8"/>
      <c r="D51" s="8"/>
      <c r="E51" s="8"/>
      <c r="F51" s="170"/>
      <c r="G51" s="8"/>
      <c r="H51" s="8"/>
      <c r="I51" s="293"/>
      <c r="J51" s="170"/>
      <c r="K51" s="8"/>
      <c r="L51" s="172"/>
      <c r="O51" s="170"/>
    </row>
    <row r="52" spans="1:15" s="9" customFormat="1">
      <c r="A52" s="8"/>
      <c r="B52" s="8"/>
      <c r="C52" s="8"/>
      <c r="D52" s="8"/>
      <c r="E52" s="8"/>
      <c r="F52" s="170"/>
      <c r="G52" s="8"/>
      <c r="H52" s="8"/>
      <c r="I52" s="293"/>
      <c r="J52" s="170"/>
      <c r="K52" s="8"/>
      <c r="L52" s="172"/>
      <c r="O52" s="170"/>
    </row>
    <row r="53" spans="1:15" s="9" customFormat="1">
      <c r="A53" s="8"/>
      <c r="B53" s="8"/>
      <c r="C53" s="8"/>
      <c r="D53" s="8"/>
      <c r="E53" s="8"/>
      <c r="F53" s="170"/>
      <c r="G53" s="8"/>
      <c r="H53" s="8"/>
      <c r="I53" s="293"/>
      <c r="J53" s="170"/>
      <c r="K53" s="8"/>
      <c r="L53" s="172"/>
      <c r="O53" s="170"/>
    </row>
    <row r="54" spans="1:15" s="9" customFormat="1">
      <c r="A54" s="8"/>
      <c r="B54" s="8"/>
      <c r="C54" s="8"/>
      <c r="D54" s="8"/>
      <c r="E54" s="8"/>
      <c r="F54" s="170"/>
      <c r="G54" s="8"/>
      <c r="H54" s="8"/>
      <c r="I54" s="293"/>
      <c r="J54" s="170"/>
      <c r="K54" s="8"/>
      <c r="L54" s="172"/>
      <c r="O54" s="170"/>
    </row>
    <row r="55" spans="1:15" s="9" customFormat="1">
      <c r="A55" s="8"/>
      <c r="B55" s="8"/>
      <c r="C55" s="8"/>
      <c r="D55" s="8"/>
      <c r="E55" s="8"/>
      <c r="F55" s="170"/>
      <c r="G55" s="8"/>
      <c r="H55" s="8"/>
      <c r="I55" s="293"/>
      <c r="J55" s="170"/>
      <c r="K55" s="8"/>
      <c r="L55" s="172"/>
      <c r="O55" s="170"/>
    </row>
    <row r="56" spans="1:15" s="9" customFormat="1">
      <c r="A56" s="8"/>
      <c r="B56" s="8"/>
      <c r="C56" s="8"/>
      <c r="D56" s="8"/>
      <c r="E56" s="8"/>
      <c r="F56" s="170"/>
      <c r="G56" s="8"/>
      <c r="H56" s="8"/>
      <c r="I56" s="293"/>
      <c r="J56" s="170"/>
      <c r="K56" s="8"/>
      <c r="L56" s="172"/>
      <c r="O56" s="170"/>
    </row>
    <row r="57" spans="1:15" s="9" customFormat="1">
      <c r="A57" s="8"/>
      <c r="B57" s="8"/>
      <c r="C57" s="8"/>
      <c r="D57" s="8"/>
      <c r="E57" s="8"/>
      <c r="F57" s="170"/>
      <c r="G57" s="8"/>
      <c r="H57" s="8"/>
      <c r="I57" s="293"/>
      <c r="J57" s="170"/>
      <c r="K57" s="8"/>
      <c r="L57" s="172"/>
      <c r="O57" s="170"/>
    </row>
    <row r="58" spans="1:15" s="9" customFormat="1">
      <c r="A58" s="8"/>
      <c r="B58" s="8"/>
      <c r="C58" s="8"/>
      <c r="D58" s="8"/>
      <c r="E58" s="8"/>
      <c r="F58" s="170"/>
      <c r="G58" s="8"/>
      <c r="H58" s="8"/>
      <c r="I58" s="293"/>
      <c r="J58" s="170"/>
      <c r="K58" s="8"/>
      <c r="L58" s="172"/>
      <c r="O58" s="170"/>
    </row>
    <row r="59" spans="1:15" s="9" customFormat="1">
      <c r="A59" s="8"/>
      <c r="B59" s="8"/>
      <c r="C59" s="8"/>
      <c r="D59" s="8"/>
      <c r="E59" s="8"/>
      <c r="F59" s="170"/>
      <c r="G59" s="8"/>
      <c r="H59" s="8"/>
      <c r="I59" s="293"/>
      <c r="J59" s="170"/>
      <c r="K59" s="8"/>
      <c r="L59" s="172"/>
      <c r="O59" s="170"/>
    </row>
    <row r="60" spans="1:15" s="9" customFormat="1">
      <c r="A60" s="8"/>
      <c r="B60" s="8"/>
      <c r="C60" s="8"/>
      <c r="D60" s="8"/>
      <c r="E60" s="8"/>
      <c r="F60" s="170"/>
      <c r="G60" s="8"/>
      <c r="H60" s="8"/>
      <c r="I60" s="293"/>
      <c r="J60" s="170"/>
      <c r="K60" s="8"/>
      <c r="L60" s="172"/>
      <c r="O60" s="170"/>
    </row>
    <row r="61" spans="1:15" s="9" customFormat="1">
      <c r="A61" s="8"/>
      <c r="B61" s="8"/>
      <c r="C61" s="8"/>
      <c r="D61" s="8"/>
      <c r="E61" s="8"/>
      <c r="F61" s="170"/>
      <c r="G61" s="8"/>
      <c r="H61" s="8"/>
      <c r="I61" s="293"/>
      <c r="J61" s="170"/>
      <c r="K61" s="8"/>
      <c r="L61" s="172"/>
      <c r="O61" s="170"/>
    </row>
    <row r="62" spans="1:15" s="9" customFormat="1">
      <c r="A62" s="8"/>
      <c r="B62" s="8"/>
      <c r="C62" s="8"/>
      <c r="D62" s="8"/>
      <c r="E62" s="8"/>
      <c r="F62" s="170"/>
      <c r="G62" s="8"/>
      <c r="H62" s="8"/>
      <c r="I62" s="293"/>
      <c r="J62" s="170"/>
      <c r="K62" s="8"/>
      <c r="L62" s="172"/>
      <c r="O62" s="170"/>
    </row>
    <row r="63" spans="1:15" s="9" customFormat="1">
      <c r="A63" s="8"/>
      <c r="B63" s="8"/>
      <c r="C63" s="8"/>
      <c r="D63" s="8"/>
      <c r="E63" s="8"/>
      <c r="F63" s="170"/>
      <c r="G63" s="8"/>
      <c r="H63" s="8"/>
      <c r="I63" s="293"/>
      <c r="J63" s="170"/>
      <c r="K63" s="8"/>
      <c r="L63" s="172"/>
      <c r="O63" s="170"/>
    </row>
    <row r="64" spans="1:15" s="9" customFormat="1">
      <c r="A64" s="8"/>
      <c r="B64" s="8"/>
      <c r="C64" s="8"/>
      <c r="D64" s="8"/>
      <c r="E64" s="8"/>
      <c r="F64" s="170"/>
      <c r="G64" s="8"/>
      <c r="H64" s="8"/>
      <c r="I64" s="293"/>
      <c r="J64" s="170"/>
      <c r="K64" s="8"/>
      <c r="L64" s="172"/>
      <c r="O64" s="170"/>
    </row>
    <row r="65" spans="1:15" s="9" customFormat="1">
      <c r="A65" s="8"/>
      <c r="B65" s="8"/>
      <c r="C65" s="8"/>
      <c r="D65" s="8"/>
      <c r="E65" s="8"/>
      <c r="F65" s="170"/>
      <c r="G65" s="8"/>
      <c r="H65" s="8"/>
      <c r="I65" s="293"/>
      <c r="J65" s="170"/>
      <c r="K65" s="8"/>
      <c r="L65" s="172"/>
      <c r="O65" s="170"/>
    </row>
    <row r="66" spans="1:15" s="9" customFormat="1">
      <c r="A66" s="8"/>
      <c r="B66" s="8"/>
      <c r="C66" s="8"/>
      <c r="D66" s="8"/>
      <c r="E66" s="8"/>
      <c r="F66" s="170"/>
      <c r="G66" s="8"/>
      <c r="H66" s="8"/>
      <c r="I66" s="293"/>
      <c r="J66" s="170"/>
      <c r="K66" s="8"/>
      <c r="L66" s="172"/>
      <c r="O66" s="170"/>
    </row>
    <row r="67" spans="1:15" s="9" customFormat="1">
      <c r="A67" s="8"/>
      <c r="B67" s="8"/>
      <c r="C67" s="8"/>
      <c r="D67" s="8"/>
      <c r="E67" s="8"/>
      <c r="F67" s="170"/>
      <c r="G67" s="8"/>
      <c r="H67" s="8"/>
      <c r="I67" s="293"/>
      <c r="J67" s="170"/>
      <c r="K67" s="8"/>
      <c r="L67" s="172"/>
      <c r="O67" s="170"/>
    </row>
    <row r="68" spans="1:15" s="9" customFormat="1">
      <c r="A68" s="8"/>
      <c r="B68" s="8"/>
      <c r="C68" s="8"/>
      <c r="D68" s="8"/>
      <c r="E68" s="8"/>
      <c r="F68" s="170"/>
      <c r="G68" s="8"/>
      <c r="H68" s="8"/>
      <c r="I68" s="293"/>
      <c r="J68" s="170"/>
      <c r="K68" s="8"/>
      <c r="L68" s="172"/>
      <c r="O68" s="170"/>
    </row>
    <row r="69" spans="1:15" s="9" customFormat="1">
      <c r="A69" s="8"/>
      <c r="B69" s="8"/>
      <c r="C69" s="8"/>
      <c r="D69" s="8"/>
      <c r="E69" s="8"/>
      <c r="F69" s="170"/>
      <c r="G69" s="8"/>
      <c r="H69" s="8"/>
      <c r="I69" s="293"/>
      <c r="J69" s="170"/>
      <c r="K69" s="8"/>
      <c r="L69" s="172"/>
      <c r="O69" s="170"/>
    </row>
    <row r="70" spans="1:15" s="9" customFormat="1">
      <c r="A70" s="8"/>
      <c r="B70" s="8"/>
      <c r="C70" s="8"/>
      <c r="D70" s="8"/>
      <c r="E70" s="8"/>
      <c r="F70" s="170"/>
      <c r="G70" s="8"/>
      <c r="H70" s="8"/>
      <c r="I70" s="293"/>
      <c r="J70" s="170"/>
      <c r="K70" s="8"/>
      <c r="L70" s="172"/>
      <c r="O70" s="170"/>
    </row>
    <row r="71" spans="1:15" s="9" customFormat="1">
      <c r="A71" s="8"/>
      <c r="B71" s="8"/>
      <c r="C71" s="8"/>
      <c r="D71" s="8"/>
      <c r="E71" s="8"/>
      <c r="F71" s="170"/>
      <c r="G71" s="8"/>
      <c r="H71" s="8"/>
      <c r="I71" s="293"/>
      <c r="J71" s="170"/>
      <c r="K71" s="8"/>
      <c r="L71" s="172"/>
      <c r="O71" s="170"/>
    </row>
    <row r="72" spans="1:15" s="9" customFormat="1">
      <c r="A72" s="8"/>
      <c r="B72" s="8"/>
      <c r="C72" s="8"/>
      <c r="D72" s="8"/>
      <c r="E72" s="8"/>
      <c r="F72" s="170"/>
      <c r="G72" s="8"/>
      <c r="H72" s="8"/>
      <c r="I72" s="293"/>
      <c r="J72" s="170"/>
      <c r="K72" s="8"/>
      <c r="L72" s="172"/>
      <c r="O72" s="170"/>
    </row>
    <row r="73" spans="1:15" s="9" customFormat="1">
      <c r="A73" s="8"/>
      <c r="B73" s="8"/>
      <c r="C73" s="8"/>
      <c r="D73" s="8"/>
      <c r="E73" s="8"/>
      <c r="F73" s="170"/>
      <c r="G73" s="8"/>
      <c r="H73" s="8"/>
      <c r="I73" s="293"/>
      <c r="J73" s="170"/>
      <c r="K73" s="8"/>
      <c r="L73" s="172"/>
      <c r="O73" s="170"/>
    </row>
    <row r="74" spans="1:15" s="9" customFormat="1">
      <c r="A74" s="8"/>
      <c r="B74" s="8"/>
      <c r="C74" s="8"/>
      <c r="D74" s="8"/>
      <c r="E74" s="8"/>
      <c r="F74" s="170"/>
      <c r="G74" s="8"/>
      <c r="H74" s="8"/>
      <c r="I74" s="293"/>
      <c r="J74" s="170"/>
      <c r="K74" s="8"/>
      <c r="L74" s="172"/>
      <c r="O74" s="170"/>
    </row>
    <row r="75" spans="1:15" s="9" customFormat="1">
      <c r="A75" s="8"/>
      <c r="B75" s="8"/>
      <c r="C75" s="8"/>
      <c r="D75" s="8"/>
      <c r="E75" s="8"/>
      <c r="F75" s="170"/>
      <c r="G75" s="8"/>
      <c r="H75" s="8"/>
      <c r="I75" s="293"/>
      <c r="J75" s="170"/>
      <c r="K75" s="8"/>
      <c r="L75" s="172"/>
      <c r="O75" s="170"/>
    </row>
    <row r="76" spans="1:15" s="9" customFormat="1">
      <c r="A76" s="8"/>
      <c r="B76" s="8"/>
      <c r="C76" s="8"/>
      <c r="D76" s="8"/>
      <c r="E76" s="8"/>
      <c r="F76" s="170"/>
      <c r="G76" s="8"/>
      <c r="H76" s="8"/>
      <c r="I76" s="293"/>
      <c r="J76" s="170"/>
      <c r="K76" s="8"/>
      <c r="L76" s="172"/>
      <c r="O76" s="170"/>
    </row>
    <row r="77" spans="1:15" s="9" customFormat="1">
      <c r="A77" s="8"/>
      <c r="B77" s="8"/>
      <c r="C77" s="8"/>
      <c r="D77" s="8"/>
      <c r="E77" s="8"/>
      <c r="F77" s="170"/>
      <c r="G77" s="8"/>
      <c r="H77" s="8"/>
      <c r="I77" s="293"/>
      <c r="J77" s="170"/>
      <c r="K77" s="8"/>
      <c r="L77" s="172"/>
      <c r="O77" s="170"/>
    </row>
    <row r="78" spans="1:15" s="9" customFormat="1">
      <c r="A78" s="8"/>
      <c r="B78" s="8"/>
      <c r="C78" s="8"/>
      <c r="D78" s="8"/>
      <c r="E78" s="8"/>
      <c r="F78" s="170"/>
      <c r="G78" s="8"/>
      <c r="H78" s="8"/>
      <c r="I78" s="293"/>
      <c r="J78" s="170"/>
      <c r="K78" s="8"/>
      <c r="L78" s="172"/>
      <c r="O78" s="170"/>
    </row>
    <row r="79" spans="1:15" s="9" customFormat="1">
      <c r="A79" s="8"/>
      <c r="B79" s="8"/>
      <c r="C79" s="8"/>
      <c r="D79" s="8"/>
      <c r="E79" s="8"/>
      <c r="F79" s="170"/>
      <c r="G79" s="8"/>
      <c r="H79" s="8"/>
      <c r="I79" s="293"/>
      <c r="J79" s="170"/>
      <c r="K79" s="8"/>
      <c r="L79" s="172"/>
      <c r="O79" s="170"/>
    </row>
    <row r="80" spans="1:15" s="9" customFormat="1">
      <c r="A80" s="8"/>
      <c r="B80" s="8"/>
      <c r="C80" s="8"/>
      <c r="D80" s="8"/>
      <c r="E80" s="8"/>
      <c r="F80" s="170"/>
      <c r="G80" s="8"/>
      <c r="H80" s="8"/>
      <c r="I80" s="293"/>
      <c r="J80" s="170"/>
      <c r="K80" s="8"/>
      <c r="L80" s="172"/>
      <c r="O80" s="170"/>
    </row>
    <row r="81" spans="1:15" s="9" customFormat="1">
      <c r="A81" s="8"/>
      <c r="B81" s="8"/>
      <c r="C81" s="8"/>
      <c r="D81" s="8"/>
      <c r="E81" s="8"/>
      <c r="F81" s="170"/>
      <c r="G81" s="8"/>
      <c r="H81" s="8"/>
      <c r="I81" s="293"/>
      <c r="J81" s="170"/>
      <c r="K81" s="8"/>
      <c r="L81" s="172"/>
      <c r="O81" s="170"/>
    </row>
    <row r="82" spans="1:15" s="9" customFormat="1">
      <c r="A82" s="8"/>
      <c r="B82" s="8"/>
      <c r="C82" s="8"/>
      <c r="D82" s="8"/>
      <c r="E82" s="8"/>
      <c r="F82" s="170"/>
      <c r="G82" s="8"/>
      <c r="H82" s="8"/>
      <c r="I82" s="293"/>
      <c r="J82" s="170"/>
      <c r="K82" s="8"/>
      <c r="L82" s="172"/>
      <c r="O82" s="170"/>
    </row>
    <row r="83" spans="1:15" s="9" customFormat="1">
      <c r="A83" s="8"/>
      <c r="B83" s="8"/>
      <c r="C83" s="8"/>
      <c r="D83" s="8"/>
      <c r="E83" s="8"/>
      <c r="F83" s="170"/>
      <c r="G83" s="8"/>
      <c r="H83" s="8"/>
      <c r="I83" s="293"/>
      <c r="J83" s="170"/>
      <c r="K83" s="8"/>
      <c r="L83" s="172"/>
      <c r="O83" s="170"/>
    </row>
    <row r="84" spans="1:15" s="9" customFormat="1">
      <c r="A84" s="8"/>
      <c r="B84" s="8"/>
      <c r="C84" s="8"/>
      <c r="D84" s="8"/>
      <c r="E84" s="8"/>
      <c r="F84" s="170"/>
      <c r="G84" s="8"/>
      <c r="H84" s="8"/>
      <c r="I84" s="293"/>
      <c r="J84" s="170"/>
      <c r="K84" s="8"/>
      <c r="L84" s="172"/>
      <c r="O84" s="170"/>
    </row>
    <row r="85" spans="1:15" s="9" customFormat="1">
      <c r="A85" s="8"/>
      <c r="B85" s="8"/>
      <c r="C85" s="8"/>
      <c r="D85" s="8"/>
      <c r="E85" s="8"/>
      <c r="F85" s="170"/>
      <c r="G85" s="8"/>
      <c r="H85" s="8"/>
      <c r="I85" s="293"/>
      <c r="J85" s="170"/>
      <c r="K85" s="8"/>
      <c r="L85" s="172"/>
      <c r="O85" s="170"/>
    </row>
    <row r="86" spans="1:15" s="9" customFormat="1">
      <c r="A86" s="8"/>
      <c r="B86" s="8"/>
      <c r="C86" s="8"/>
      <c r="D86" s="8"/>
      <c r="E86" s="8"/>
      <c r="F86" s="170"/>
      <c r="G86" s="8"/>
      <c r="H86" s="8"/>
      <c r="I86" s="293"/>
      <c r="J86" s="170"/>
      <c r="K86" s="8"/>
      <c r="L86" s="172"/>
      <c r="O86" s="170"/>
    </row>
    <row r="87" spans="1:15" s="9" customFormat="1">
      <c r="A87" s="8"/>
      <c r="B87" s="8"/>
      <c r="C87" s="8"/>
      <c r="D87" s="8"/>
      <c r="E87" s="8"/>
      <c r="F87" s="170"/>
      <c r="G87" s="8"/>
      <c r="H87" s="8"/>
      <c r="I87" s="293"/>
      <c r="J87" s="170"/>
      <c r="K87" s="8"/>
      <c r="L87" s="172"/>
      <c r="O87" s="170"/>
    </row>
    <row r="88" spans="1:15" s="9" customFormat="1">
      <c r="A88" s="8"/>
      <c r="B88" s="8"/>
      <c r="C88" s="8"/>
      <c r="D88" s="8"/>
      <c r="E88" s="8"/>
      <c r="F88" s="170"/>
      <c r="G88" s="8"/>
      <c r="H88" s="8"/>
      <c r="I88" s="293"/>
      <c r="J88" s="170"/>
      <c r="K88" s="8"/>
      <c r="L88" s="172"/>
      <c r="O88" s="170"/>
    </row>
    <row r="89" spans="1:15" s="9" customFormat="1">
      <c r="A89" s="8"/>
      <c r="B89" s="8"/>
      <c r="C89" s="8"/>
      <c r="D89" s="8"/>
      <c r="E89" s="8"/>
      <c r="F89" s="170"/>
      <c r="G89" s="8"/>
      <c r="H89" s="8"/>
      <c r="I89" s="293"/>
      <c r="J89" s="170"/>
      <c r="K89" s="8"/>
      <c r="L89" s="172"/>
      <c r="O89" s="170"/>
    </row>
    <row r="90" spans="1:15" s="9" customFormat="1">
      <c r="A90" s="8"/>
      <c r="B90" s="8"/>
      <c r="C90" s="8"/>
      <c r="D90" s="8"/>
      <c r="E90" s="8"/>
      <c r="F90" s="170"/>
      <c r="G90" s="8"/>
      <c r="H90" s="8"/>
      <c r="I90" s="293"/>
      <c r="J90" s="170"/>
      <c r="K90" s="8"/>
      <c r="L90" s="172"/>
      <c r="O90" s="170"/>
    </row>
    <row r="91" spans="1:15" s="9" customFormat="1">
      <c r="A91" s="8"/>
      <c r="B91" s="8"/>
      <c r="C91" s="8"/>
      <c r="D91" s="8"/>
      <c r="E91" s="8"/>
      <c r="F91" s="170"/>
      <c r="G91" s="8"/>
      <c r="H91" s="8"/>
      <c r="I91" s="293"/>
      <c r="J91" s="170"/>
      <c r="K91" s="8"/>
      <c r="L91" s="172"/>
      <c r="O91" s="170"/>
    </row>
    <row r="92" spans="1:15" s="9" customFormat="1">
      <c r="A92" s="8"/>
      <c r="B92" s="8"/>
      <c r="C92" s="8"/>
      <c r="D92" s="8"/>
      <c r="E92" s="8"/>
      <c r="F92" s="170"/>
      <c r="G92" s="8"/>
      <c r="H92" s="8"/>
      <c r="I92" s="293"/>
      <c r="J92" s="170"/>
      <c r="K92" s="8"/>
      <c r="L92" s="172"/>
      <c r="O92" s="170"/>
    </row>
    <row r="93" spans="1:15" s="9" customFormat="1">
      <c r="A93" s="8"/>
      <c r="B93" s="8"/>
      <c r="C93" s="8"/>
      <c r="D93" s="8"/>
      <c r="E93" s="8"/>
      <c r="F93" s="170"/>
      <c r="G93" s="8"/>
      <c r="H93" s="8"/>
      <c r="I93" s="293"/>
      <c r="J93" s="170"/>
      <c r="K93" s="8"/>
      <c r="L93" s="172"/>
      <c r="O93" s="170"/>
    </row>
    <row r="94" spans="1:15" s="9" customFormat="1">
      <c r="A94" s="8"/>
      <c r="B94" s="8"/>
      <c r="C94" s="8"/>
      <c r="D94" s="8"/>
      <c r="E94" s="8"/>
      <c r="F94" s="170"/>
      <c r="G94" s="8"/>
      <c r="H94" s="8"/>
      <c r="I94" s="293"/>
      <c r="J94" s="170"/>
      <c r="K94" s="8"/>
      <c r="L94" s="172"/>
      <c r="O94" s="170"/>
    </row>
    <row r="95" spans="1:15" s="9" customFormat="1">
      <c r="A95" s="8"/>
      <c r="B95" s="8"/>
      <c r="C95" s="8"/>
      <c r="D95" s="8"/>
      <c r="E95" s="8"/>
      <c r="F95" s="170"/>
      <c r="G95" s="8"/>
      <c r="H95" s="8"/>
      <c r="I95" s="293"/>
      <c r="J95" s="170"/>
      <c r="K95" s="8"/>
      <c r="L95" s="172"/>
      <c r="O95" s="170"/>
    </row>
    <row r="96" spans="1:15" s="9" customFormat="1">
      <c r="A96" s="8"/>
      <c r="B96" s="8"/>
      <c r="C96" s="8"/>
      <c r="D96" s="8"/>
      <c r="E96" s="8"/>
      <c r="F96" s="170"/>
      <c r="G96" s="8"/>
      <c r="H96" s="8"/>
      <c r="I96" s="293"/>
      <c r="J96" s="170"/>
      <c r="K96" s="8"/>
      <c r="L96" s="172"/>
      <c r="O96" s="170"/>
    </row>
    <row r="97" spans="1:15" s="9" customFormat="1">
      <c r="A97" s="8"/>
      <c r="B97" s="8"/>
      <c r="C97" s="8"/>
      <c r="D97" s="8"/>
      <c r="E97" s="8"/>
      <c r="F97" s="170"/>
      <c r="G97" s="8"/>
      <c r="H97" s="8"/>
      <c r="I97" s="293"/>
      <c r="J97" s="170"/>
      <c r="K97" s="8"/>
      <c r="L97" s="172"/>
      <c r="O97" s="170"/>
    </row>
    <row r="98" spans="1:15" s="9" customFormat="1">
      <c r="A98" s="8"/>
      <c r="B98" s="8"/>
      <c r="C98" s="8"/>
      <c r="D98" s="8"/>
      <c r="E98" s="8"/>
      <c r="F98" s="170"/>
      <c r="G98" s="8"/>
      <c r="H98" s="8"/>
      <c r="I98" s="293"/>
      <c r="J98" s="170"/>
      <c r="K98" s="8"/>
      <c r="L98" s="172"/>
      <c r="O98" s="170"/>
    </row>
    <row r="99" spans="1:15" s="9" customFormat="1">
      <c r="A99" s="8"/>
      <c r="B99" s="8"/>
      <c r="C99" s="8"/>
      <c r="D99" s="8"/>
      <c r="E99" s="8"/>
      <c r="F99" s="170"/>
      <c r="G99" s="8"/>
      <c r="H99" s="8"/>
      <c r="I99" s="293"/>
      <c r="J99" s="170"/>
      <c r="K99" s="8"/>
      <c r="L99" s="172"/>
      <c r="O99" s="170"/>
    </row>
    <row r="100" spans="1:15" s="9" customFormat="1">
      <c r="A100" s="8"/>
      <c r="B100" s="8"/>
      <c r="C100" s="8"/>
      <c r="D100" s="8"/>
      <c r="E100" s="8"/>
      <c r="F100" s="170"/>
      <c r="G100" s="8"/>
      <c r="H100" s="8"/>
      <c r="I100" s="293"/>
      <c r="J100" s="170"/>
      <c r="K100" s="8"/>
      <c r="L100" s="172"/>
      <c r="O100" s="170"/>
    </row>
    <row r="101" spans="1:15" s="9" customFormat="1">
      <c r="A101" s="8"/>
      <c r="B101" s="8"/>
      <c r="C101" s="8"/>
      <c r="D101" s="8"/>
      <c r="E101" s="8"/>
      <c r="F101" s="170"/>
      <c r="G101" s="8"/>
      <c r="H101" s="8"/>
      <c r="I101" s="293"/>
      <c r="J101" s="170"/>
      <c r="K101" s="8"/>
      <c r="L101" s="172"/>
      <c r="O101" s="170"/>
    </row>
    <row r="102" spans="1:15" s="9" customFormat="1">
      <c r="A102" s="8"/>
      <c r="B102" s="8"/>
      <c r="C102" s="8"/>
      <c r="D102" s="8"/>
      <c r="E102" s="8"/>
      <c r="F102" s="170"/>
      <c r="G102" s="8"/>
      <c r="H102" s="8"/>
      <c r="I102" s="293"/>
      <c r="J102" s="170"/>
      <c r="K102" s="8"/>
      <c r="L102" s="172"/>
      <c r="O102" s="170"/>
    </row>
    <row r="103" spans="1:15" s="9" customFormat="1">
      <c r="A103" s="8"/>
      <c r="B103" s="8"/>
      <c r="C103" s="8"/>
      <c r="D103" s="8"/>
      <c r="E103" s="8"/>
      <c r="F103" s="170"/>
      <c r="G103" s="8"/>
      <c r="H103" s="8"/>
      <c r="I103" s="293"/>
      <c r="J103" s="170"/>
      <c r="K103" s="8"/>
      <c r="L103" s="172"/>
      <c r="O103" s="170"/>
    </row>
    <row r="104" spans="1:15" s="9" customFormat="1">
      <c r="A104" s="8"/>
      <c r="B104" s="8"/>
      <c r="C104" s="8"/>
      <c r="D104" s="8"/>
      <c r="E104" s="8"/>
      <c r="F104" s="170"/>
      <c r="G104" s="8"/>
      <c r="H104" s="8"/>
      <c r="I104" s="293"/>
      <c r="J104" s="170"/>
      <c r="K104" s="8"/>
      <c r="L104" s="172"/>
      <c r="O104" s="170"/>
    </row>
    <row r="105" spans="1:15" s="9" customFormat="1">
      <c r="A105" s="8"/>
      <c r="B105" s="8"/>
      <c r="C105" s="8"/>
      <c r="D105" s="8"/>
      <c r="E105" s="8"/>
      <c r="F105" s="170"/>
      <c r="G105" s="8"/>
      <c r="H105" s="8"/>
      <c r="I105" s="293"/>
      <c r="J105" s="170"/>
      <c r="K105" s="8"/>
      <c r="L105" s="172"/>
      <c r="O105" s="170"/>
    </row>
    <row r="106" spans="1:15" s="9" customFormat="1">
      <c r="A106" s="8"/>
      <c r="B106" s="8"/>
      <c r="C106" s="8"/>
      <c r="D106" s="8"/>
      <c r="E106" s="8"/>
      <c r="F106" s="170"/>
      <c r="G106" s="8"/>
      <c r="H106" s="8"/>
      <c r="I106" s="293"/>
      <c r="J106" s="170"/>
      <c r="K106" s="8"/>
      <c r="L106" s="172"/>
      <c r="O106" s="170"/>
    </row>
    <row r="107" spans="1:15" s="9" customFormat="1">
      <c r="A107" s="8"/>
      <c r="B107" s="8"/>
      <c r="C107" s="8"/>
      <c r="D107" s="8"/>
      <c r="E107" s="8"/>
      <c r="F107" s="170"/>
      <c r="G107" s="8"/>
      <c r="H107" s="8"/>
      <c r="I107" s="293"/>
      <c r="J107" s="170"/>
      <c r="K107" s="8"/>
      <c r="L107" s="172"/>
      <c r="O107" s="170"/>
    </row>
    <row r="108" spans="1:15" s="9" customFormat="1">
      <c r="A108" s="8"/>
      <c r="B108" s="8"/>
      <c r="C108" s="8"/>
      <c r="D108" s="8"/>
      <c r="E108" s="8"/>
      <c r="F108" s="170"/>
      <c r="G108" s="8"/>
      <c r="H108" s="8"/>
      <c r="I108" s="293"/>
      <c r="J108" s="170"/>
      <c r="K108" s="8"/>
      <c r="L108" s="172"/>
      <c r="O108" s="170"/>
    </row>
    <row r="109" spans="1:15" s="9" customFormat="1">
      <c r="A109" s="8"/>
      <c r="B109" s="8"/>
      <c r="C109" s="8"/>
      <c r="D109" s="8"/>
      <c r="E109" s="8"/>
      <c r="F109" s="170"/>
      <c r="G109" s="8"/>
      <c r="H109" s="8"/>
      <c r="I109" s="293"/>
      <c r="J109" s="170"/>
      <c r="K109" s="8"/>
      <c r="L109" s="172"/>
      <c r="O109" s="170"/>
    </row>
    <row r="110" spans="1:15" s="9" customFormat="1">
      <c r="A110" s="8"/>
      <c r="B110" s="8"/>
      <c r="C110" s="8"/>
      <c r="D110" s="8"/>
      <c r="E110" s="8"/>
      <c r="F110" s="170"/>
      <c r="G110" s="8"/>
      <c r="H110" s="8"/>
      <c r="I110" s="293"/>
      <c r="J110" s="170"/>
      <c r="K110" s="8"/>
      <c r="L110" s="172"/>
      <c r="O110" s="170"/>
    </row>
    <row r="111" spans="1:15" s="9" customFormat="1">
      <c r="A111" s="8"/>
      <c r="B111" s="8"/>
      <c r="C111" s="8"/>
      <c r="D111" s="8"/>
      <c r="E111" s="8"/>
      <c r="F111" s="170"/>
      <c r="G111" s="8"/>
      <c r="H111" s="8"/>
      <c r="I111" s="293"/>
      <c r="J111" s="170"/>
      <c r="K111" s="8"/>
      <c r="L111" s="172"/>
      <c r="O111" s="170"/>
    </row>
    <row r="112" spans="1:15" s="9" customFormat="1">
      <c r="A112" s="8"/>
      <c r="B112" s="8"/>
      <c r="C112" s="8"/>
      <c r="D112" s="8"/>
      <c r="E112" s="8"/>
      <c r="F112" s="170"/>
      <c r="G112" s="8"/>
      <c r="H112" s="8"/>
      <c r="I112" s="293"/>
      <c r="J112" s="170"/>
      <c r="K112" s="8"/>
      <c r="L112" s="172"/>
      <c r="O112" s="170"/>
    </row>
    <row r="113" spans="1:15" s="9" customFormat="1">
      <c r="A113" s="8"/>
      <c r="B113" s="8"/>
      <c r="C113" s="8"/>
      <c r="D113" s="8"/>
      <c r="E113" s="8"/>
      <c r="F113" s="170"/>
      <c r="G113" s="8"/>
      <c r="H113" s="8"/>
      <c r="I113" s="293"/>
      <c r="J113" s="170"/>
      <c r="K113" s="8"/>
      <c r="L113" s="172"/>
      <c r="O113" s="170"/>
    </row>
    <row r="114" spans="1:15" s="9" customFormat="1">
      <c r="A114" s="8"/>
      <c r="B114" s="8"/>
      <c r="C114" s="8"/>
      <c r="D114" s="8"/>
      <c r="E114" s="8"/>
      <c r="F114" s="170"/>
      <c r="G114" s="8"/>
      <c r="H114" s="8"/>
      <c r="I114" s="293"/>
      <c r="J114" s="170"/>
      <c r="K114" s="8"/>
      <c r="L114" s="172"/>
      <c r="O114" s="170"/>
    </row>
    <row r="115" spans="1:15" s="9" customFormat="1">
      <c r="A115" s="8"/>
      <c r="B115" s="8"/>
      <c r="C115" s="8"/>
      <c r="D115" s="8"/>
      <c r="E115" s="8"/>
      <c r="F115" s="170"/>
      <c r="G115" s="8"/>
      <c r="H115" s="8"/>
      <c r="I115" s="293"/>
      <c r="J115" s="170"/>
      <c r="K115" s="8"/>
      <c r="L115" s="172"/>
      <c r="O115" s="170"/>
    </row>
    <row r="116" spans="1:15" s="9" customFormat="1">
      <c r="A116" s="8"/>
      <c r="B116" s="8"/>
      <c r="C116" s="8"/>
      <c r="D116" s="8"/>
      <c r="E116" s="8"/>
      <c r="F116" s="170"/>
      <c r="G116" s="8"/>
      <c r="H116" s="8"/>
      <c r="I116" s="293"/>
      <c r="J116" s="170"/>
      <c r="K116" s="8"/>
      <c r="L116" s="172"/>
      <c r="O116" s="170"/>
    </row>
    <row r="117" spans="1:15" s="9" customFormat="1">
      <c r="A117" s="8"/>
      <c r="B117" s="8"/>
      <c r="C117" s="8"/>
      <c r="D117" s="8"/>
      <c r="E117" s="8"/>
      <c r="F117" s="170"/>
      <c r="G117" s="8"/>
      <c r="H117" s="8"/>
      <c r="I117" s="293"/>
      <c r="J117" s="170"/>
      <c r="K117" s="8"/>
      <c r="L117" s="172"/>
      <c r="O117" s="170"/>
    </row>
    <row r="118" spans="1:15" s="9" customFormat="1">
      <c r="A118" s="8"/>
      <c r="B118" s="8"/>
      <c r="C118" s="8"/>
      <c r="D118" s="8"/>
      <c r="E118" s="8"/>
      <c r="F118" s="170"/>
      <c r="G118" s="8"/>
      <c r="H118" s="8"/>
      <c r="I118" s="293"/>
      <c r="J118" s="170"/>
      <c r="K118" s="8"/>
      <c r="L118" s="172"/>
      <c r="O118" s="170"/>
    </row>
    <row r="119" spans="1:15" s="9" customFormat="1">
      <c r="A119" s="8"/>
      <c r="B119" s="8"/>
      <c r="C119" s="8"/>
      <c r="D119" s="8"/>
      <c r="E119" s="8"/>
      <c r="F119" s="170"/>
      <c r="G119" s="8"/>
      <c r="H119" s="8"/>
      <c r="I119" s="293"/>
      <c r="J119" s="170"/>
      <c r="K119" s="8"/>
      <c r="L119" s="172"/>
      <c r="O119" s="170"/>
    </row>
    <row r="120" spans="1:15" s="9" customFormat="1">
      <c r="A120" s="8"/>
      <c r="B120" s="8"/>
      <c r="C120" s="8"/>
      <c r="D120" s="8"/>
      <c r="E120" s="8"/>
      <c r="F120" s="170"/>
      <c r="G120" s="8"/>
      <c r="H120" s="8"/>
      <c r="I120" s="293"/>
      <c r="J120" s="170"/>
      <c r="K120" s="8"/>
      <c r="L120" s="172"/>
      <c r="O120" s="170"/>
    </row>
    <row r="121" spans="1:15" s="9" customFormat="1">
      <c r="A121" s="8"/>
      <c r="B121" s="8"/>
      <c r="C121" s="8"/>
      <c r="D121" s="8"/>
      <c r="E121" s="8"/>
      <c r="F121" s="170"/>
      <c r="G121" s="8"/>
      <c r="H121" s="8"/>
      <c r="I121" s="293"/>
      <c r="J121" s="170"/>
      <c r="K121" s="8"/>
      <c r="L121" s="172"/>
      <c r="O121" s="170"/>
    </row>
    <row r="122" spans="1:15" s="9" customFormat="1">
      <c r="A122" s="8"/>
      <c r="B122" s="8"/>
      <c r="C122" s="8"/>
      <c r="D122" s="8"/>
      <c r="E122" s="8"/>
      <c r="F122" s="170"/>
      <c r="G122" s="8"/>
      <c r="H122" s="8"/>
      <c r="I122" s="293"/>
      <c r="J122" s="170"/>
      <c r="K122" s="8"/>
      <c r="L122" s="172"/>
      <c r="O122" s="170"/>
    </row>
    <row r="123" spans="1:15" s="9" customFormat="1">
      <c r="A123" s="8"/>
      <c r="B123" s="8"/>
      <c r="C123" s="8"/>
      <c r="D123" s="8"/>
      <c r="E123" s="8"/>
      <c r="F123" s="170"/>
      <c r="G123" s="8"/>
      <c r="H123" s="8"/>
      <c r="I123" s="293"/>
      <c r="J123" s="170"/>
      <c r="K123" s="8"/>
      <c r="L123" s="172"/>
      <c r="O123" s="170"/>
    </row>
    <row r="124" spans="1:15" s="9" customFormat="1">
      <c r="A124" s="8"/>
      <c r="B124" s="8"/>
      <c r="C124" s="8"/>
      <c r="D124" s="8"/>
      <c r="E124" s="8"/>
      <c r="F124" s="170"/>
      <c r="G124" s="8"/>
      <c r="H124" s="8"/>
      <c r="I124" s="293"/>
      <c r="J124" s="170"/>
      <c r="K124" s="8"/>
      <c r="L124" s="172"/>
      <c r="O124" s="170"/>
    </row>
    <row r="125" spans="1:15" s="9" customFormat="1">
      <c r="A125" s="8"/>
      <c r="B125" s="8"/>
      <c r="C125" s="8"/>
      <c r="D125" s="8"/>
      <c r="E125" s="8"/>
      <c r="F125" s="170"/>
      <c r="G125" s="8"/>
      <c r="H125" s="8"/>
      <c r="I125" s="293"/>
      <c r="J125" s="170"/>
      <c r="K125" s="8"/>
      <c r="L125" s="172"/>
      <c r="O125" s="170"/>
    </row>
    <row r="126" spans="1:15" s="9" customFormat="1">
      <c r="A126" s="8"/>
      <c r="B126" s="8"/>
      <c r="C126" s="8"/>
      <c r="D126" s="8"/>
      <c r="E126" s="8"/>
      <c r="F126" s="170"/>
      <c r="G126" s="8"/>
      <c r="H126" s="8"/>
      <c r="I126" s="293"/>
      <c r="J126" s="170"/>
      <c r="K126" s="8"/>
      <c r="L126" s="172"/>
      <c r="O126" s="170"/>
    </row>
    <row r="127" spans="1:15" s="9" customFormat="1">
      <c r="A127" s="8"/>
      <c r="B127" s="8"/>
      <c r="C127" s="8"/>
      <c r="D127" s="8"/>
      <c r="E127" s="8"/>
      <c r="F127" s="170"/>
      <c r="G127" s="8"/>
      <c r="H127" s="8"/>
      <c r="I127" s="293"/>
      <c r="J127" s="170"/>
      <c r="K127" s="8"/>
      <c r="L127" s="172"/>
      <c r="O127" s="170"/>
    </row>
    <row r="128" spans="1:15" s="9" customFormat="1">
      <c r="A128" s="8"/>
      <c r="B128" s="8"/>
      <c r="C128" s="8"/>
      <c r="D128" s="8"/>
      <c r="E128" s="8"/>
      <c r="F128" s="170"/>
      <c r="G128" s="8"/>
      <c r="H128" s="8"/>
      <c r="I128" s="293"/>
      <c r="J128" s="170"/>
      <c r="K128" s="8"/>
      <c r="L128" s="172"/>
      <c r="O128" s="170"/>
    </row>
    <row r="129" spans="1:15" s="9" customFormat="1">
      <c r="A129" s="8"/>
      <c r="B129" s="8"/>
      <c r="C129" s="8"/>
      <c r="D129" s="8"/>
      <c r="E129" s="8"/>
      <c r="F129" s="170"/>
      <c r="G129" s="8"/>
      <c r="H129" s="8"/>
      <c r="I129" s="293"/>
      <c r="J129" s="170"/>
      <c r="K129" s="8"/>
      <c r="L129" s="172"/>
      <c r="O129" s="170"/>
    </row>
    <row r="130" spans="1:15" s="9" customFormat="1">
      <c r="A130" s="8"/>
      <c r="B130" s="8"/>
      <c r="C130" s="8"/>
      <c r="D130" s="8"/>
      <c r="E130" s="8"/>
      <c r="F130" s="170"/>
      <c r="G130" s="8"/>
      <c r="H130" s="8"/>
      <c r="I130" s="293"/>
      <c r="J130" s="170"/>
      <c r="K130" s="8"/>
      <c r="L130" s="172"/>
      <c r="O130" s="170"/>
    </row>
    <row r="131" spans="1:15" s="9" customFormat="1">
      <c r="A131" s="8"/>
      <c r="B131" s="8"/>
      <c r="C131" s="8"/>
      <c r="D131" s="8"/>
      <c r="E131" s="8"/>
      <c r="F131" s="170"/>
      <c r="G131" s="8"/>
      <c r="H131" s="8"/>
      <c r="I131" s="293"/>
      <c r="J131" s="170"/>
      <c r="K131" s="8"/>
      <c r="L131" s="172"/>
      <c r="O131" s="170"/>
    </row>
    <row r="132" spans="1:15" s="9" customFormat="1">
      <c r="A132" s="8"/>
      <c r="B132" s="8"/>
      <c r="C132" s="8"/>
      <c r="D132" s="8"/>
      <c r="E132" s="8"/>
      <c r="F132" s="170"/>
      <c r="G132" s="8"/>
      <c r="H132" s="8"/>
      <c r="I132" s="293"/>
      <c r="J132" s="170"/>
      <c r="K132" s="8"/>
      <c r="L132" s="172"/>
      <c r="O132" s="170"/>
    </row>
    <row r="133" spans="1:15" s="9" customFormat="1">
      <c r="A133" s="8"/>
      <c r="B133" s="8"/>
      <c r="C133" s="8"/>
      <c r="D133" s="8"/>
      <c r="E133" s="8"/>
      <c r="F133" s="170"/>
      <c r="G133" s="8"/>
      <c r="H133" s="8"/>
      <c r="I133" s="293"/>
      <c r="J133" s="170"/>
      <c r="K133" s="8"/>
      <c r="L133" s="172"/>
      <c r="O133" s="170"/>
    </row>
    <row r="134" spans="1:15" s="9" customFormat="1">
      <c r="A134" s="8"/>
      <c r="B134" s="8"/>
      <c r="C134" s="8"/>
      <c r="D134" s="8"/>
      <c r="E134" s="8"/>
      <c r="F134" s="170"/>
      <c r="G134" s="8"/>
      <c r="H134" s="8"/>
      <c r="I134" s="293"/>
      <c r="J134" s="170"/>
      <c r="K134" s="8"/>
      <c r="L134" s="172"/>
      <c r="O134" s="170"/>
    </row>
    <row r="135" spans="1:15" s="9" customFormat="1">
      <c r="A135" s="8"/>
      <c r="B135" s="8"/>
      <c r="C135" s="8"/>
      <c r="D135" s="8"/>
      <c r="E135" s="8"/>
      <c r="F135" s="170"/>
      <c r="G135" s="8"/>
      <c r="H135" s="8"/>
      <c r="I135" s="293"/>
      <c r="J135" s="170"/>
      <c r="K135" s="8"/>
      <c r="L135" s="172"/>
      <c r="O135" s="170"/>
    </row>
    <row r="136" spans="1:15" s="9" customFormat="1">
      <c r="A136" s="8"/>
      <c r="B136" s="8"/>
      <c r="C136" s="8"/>
      <c r="D136" s="8"/>
      <c r="E136" s="8"/>
      <c r="F136" s="170"/>
      <c r="G136" s="8"/>
      <c r="H136" s="8"/>
      <c r="I136" s="293"/>
      <c r="J136" s="170"/>
      <c r="K136" s="8"/>
      <c r="L136" s="172"/>
      <c r="O136" s="170"/>
    </row>
    <row r="137" spans="1:15" s="9" customFormat="1">
      <c r="A137" s="8"/>
      <c r="B137" s="8"/>
      <c r="C137" s="8"/>
      <c r="D137" s="8"/>
      <c r="E137" s="8"/>
      <c r="F137" s="170"/>
      <c r="G137" s="8"/>
      <c r="H137" s="8"/>
      <c r="I137" s="293"/>
      <c r="J137" s="170"/>
      <c r="K137" s="8"/>
      <c r="L137" s="172"/>
      <c r="O137" s="170"/>
    </row>
    <row r="138" spans="1:15" s="9" customFormat="1">
      <c r="A138" s="8"/>
      <c r="B138" s="8"/>
      <c r="C138" s="8"/>
      <c r="D138" s="8"/>
      <c r="E138" s="8"/>
      <c r="F138" s="170"/>
      <c r="G138" s="8"/>
      <c r="H138" s="8"/>
      <c r="I138" s="293"/>
      <c r="J138" s="170"/>
      <c r="K138" s="8"/>
      <c r="L138" s="172"/>
      <c r="O138" s="170"/>
    </row>
    <row r="139" spans="1:15" s="9" customFormat="1">
      <c r="A139" s="8"/>
      <c r="B139" s="8"/>
      <c r="C139" s="8"/>
      <c r="D139" s="8"/>
      <c r="E139" s="8"/>
      <c r="F139" s="170"/>
      <c r="G139" s="8"/>
      <c r="H139" s="8"/>
      <c r="I139" s="293"/>
      <c r="J139" s="170"/>
      <c r="K139" s="8"/>
      <c r="L139" s="172"/>
      <c r="O139" s="170"/>
    </row>
    <row r="140" spans="1:15" s="9" customFormat="1">
      <c r="A140" s="8"/>
      <c r="B140" s="8"/>
      <c r="C140" s="8"/>
      <c r="D140" s="8"/>
      <c r="E140" s="8"/>
      <c r="F140" s="170"/>
      <c r="G140" s="8"/>
      <c r="H140" s="8"/>
      <c r="I140" s="293"/>
      <c r="J140" s="170"/>
      <c r="K140" s="8"/>
      <c r="L140" s="172"/>
      <c r="O140" s="170"/>
    </row>
    <row r="141" spans="1:15" s="9" customFormat="1">
      <c r="A141" s="8"/>
      <c r="B141" s="8"/>
      <c r="C141" s="8"/>
      <c r="D141" s="8"/>
      <c r="E141" s="8"/>
      <c r="F141" s="170"/>
      <c r="G141" s="8"/>
      <c r="H141" s="8"/>
      <c r="I141" s="293"/>
      <c r="J141" s="170"/>
      <c r="K141" s="8"/>
      <c r="L141" s="172"/>
      <c r="O141" s="170"/>
    </row>
    <row r="142" spans="1:15" s="9" customFormat="1">
      <c r="A142" s="8"/>
      <c r="B142" s="8"/>
      <c r="C142" s="8"/>
      <c r="D142" s="8"/>
      <c r="E142" s="8"/>
      <c r="F142" s="170"/>
      <c r="G142" s="8"/>
      <c r="H142" s="8"/>
      <c r="I142" s="293"/>
      <c r="J142" s="170"/>
      <c r="K142" s="8"/>
      <c r="L142" s="172"/>
      <c r="O142" s="170"/>
    </row>
    <row r="143" spans="1:15" s="9" customFormat="1">
      <c r="A143" s="8"/>
      <c r="B143" s="8"/>
      <c r="C143" s="8"/>
      <c r="D143" s="8"/>
      <c r="E143" s="8"/>
      <c r="F143" s="170"/>
      <c r="G143" s="8"/>
      <c r="H143" s="8"/>
      <c r="I143" s="293"/>
      <c r="J143" s="170"/>
      <c r="K143" s="8"/>
      <c r="L143" s="172"/>
      <c r="O143" s="170"/>
    </row>
    <row r="144" spans="1:15" s="9" customFormat="1">
      <c r="A144" s="8"/>
      <c r="B144" s="8"/>
      <c r="C144" s="8"/>
      <c r="D144" s="8"/>
      <c r="E144" s="8"/>
      <c r="F144" s="170"/>
      <c r="G144" s="8"/>
      <c r="H144" s="8"/>
      <c r="I144" s="293"/>
      <c r="J144" s="170"/>
      <c r="K144" s="8"/>
      <c r="L144" s="172"/>
      <c r="O144" s="170"/>
    </row>
    <row r="145" spans="1:15" s="9" customFormat="1">
      <c r="A145" s="8"/>
      <c r="B145" s="8"/>
      <c r="C145" s="8"/>
      <c r="D145" s="8"/>
      <c r="E145" s="8"/>
      <c r="F145" s="170"/>
      <c r="G145" s="8"/>
      <c r="H145" s="8"/>
      <c r="I145" s="293"/>
      <c r="J145" s="170"/>
      <c r="K145" s="8"/>
      <c r="L145" s="172"/>
      <c r="O145" s="170"/>
    </row>
    <row r="146" spans="1:15" s="9" customFormat="1">
      <c r="A146" s="8"/>
      <c r="B146" s="8"/>
      <c r="C146" s="8"/>
      <c r="D146" s="8"/>
      <c r="E146" s="8"/>
      <c r="F146" s="170"/>
      <c r="G146" s="8"/>
      <c r="H146" s="8"/>
      <c r="I146" s="293"/>
      <c r="J146" s="170"/>
      <c r="K146" s="8"/>
      <c r="L146" s="172"/>
      <c r="O146" s="170"/>
    </row>
    <row r="147" spans="1:15" s="9" customFormat="1">
      <c r="A147" s="8"/>
      <c r="B147" s="8"/>
      <c r="C147" s="8"/>
      <c r="D147" s="8"/>
      <c r="E147" s="8"/>
      <c r="F147" s="170"/>
      <c r="G147" s="8"/>
      <c r="H147" s="8"/>
      <c r="I147" s="293"/>
      <c r="J147" s="170"/>
      <c r="K147" s="8"/>
      <c r="L147" s="172"/>
      <c r="O147" s="170"/>
    </row>
    <row r="148" spans="1:15" s="9" customFormat="1">
      <c r="A148" s="8"/>
      <c r="B148" s="8"/>
      <c r="C148" s="8"/>
      <c r="D148" s="8"/>
      <c r="E148" s="8"/>
      <c r="F148" s="170"/>
      <c r="G148" s="8"/>
      <c r="H148" s="8"/>
      <c r="I148" s="293"/>
      <c r="J148" s="170"/>
      <c r="K148" s="8"/>
      <c r="L148" s="172"/>
      <c r="O148" s="170"/>
    </row>
    <row r="149" spans="1:15" s="9" customFormat="1">
      <c r="A149" s="8"/>
      <c r="B149" s="8"/>
      <c r="C149" s="8"/>
      <c r="D149" s="8"/>
      <c r="E149" s="8"/>
      <c r="F149" s="170"/>
      <c r="G149" s="8"/>
      <c r="H149" s="8"/>
      <c r="I149" s="293"/>
      <c r="J149" s="170"/>
      <c r="K149" s="8"/>
      <c r="L149" s="172"/>
      <c r="O149" s="170"/>
    </row>
    <row r="150" spans="1:15" s="9" customFormat="1">
      <c r="A150" s="8"/>
      <c r="B150" s="8"/>
      <c r="C150" s="8"/>
      <c r="D150" s="8"/>
      <c r="E150" s="8"/>
      <c r="F150" s="170"/>
      <c r="G150" s="8"/>
      <c r="H150" s="8"/>
      <c r="I150" s="293"/>
      <c r="J150" s="170"/>
      <c r="K150" s="8"/>
      <c r="L150" s="172"/>
      <c r="O150" s="170"/>
    </row>
    <row r="151" spans="1:15" s="9" customFormat="1">
      <c r="A151" s="8"/>
      <c r="B151" s="8"/>
      <c r="C151" s="8"/>
      <c r="D151" s="8"/>
      <c r="E151" s="8"/>
      <c r="F151" s="170"/>
      <c r="G151" s="8"/>
      <c r="H151" s="8"/>
      <c r="I151" s="293"/>
      <c r="J151" s="170"/>
      <c r="K151" s="8"/>
      <c r="L151" s="172"/>
      <c r="O151" s="170"/>
    </row>
    <row r="152" spans="1:15" s="9" customFormat="1">
      <c r="A152" s="8"/>
      <c r="B152" s="8"/>
      <c r="C152" s="8"/>
      <c r="D152" s="8"/>
      <c r="E152" s="8"/>
      <c r="F152" s="170"/>
      <c r="G152" s="8"/>
      <c r="H152" s="8"/>
      <c r="I152" s="293"/>
      <c r="J152" s="170"/>
      <c r="K152" s="8"/>
      <c r="L152" s="172"/>
      <c r="O152" s="170"/>
    </row>
    <row r="153" spans="1:15" s="9" customFormat="1">
      <c r="A153" s="8"/>
      <c r="B153" s="8"/>
      <c r="C153" s="8"/>
      <c r="D153" s="8"/>
      <c r="E153" s="8"/>
      <c r="F153" s="170"/>
      <c r="G153" s="8"/>
      <c r="H153" s="8"/>
      <c r="I153" s="293"/>
      <c r="J153" s="170"/>
      <c r="K153" s="8"/>
      <c r="L153" s="172"/>
      <c r="O153" s="170"/>
    </row>
    <row r="154" spans="1:15" s="9" customFormat="1">
      <c r="A154" s="8"/>
      <c r="B154" s="8"/>
      <c r="C154" s="8"/>
      <c r="D154" s="8"/>
      <c r="E154" s="8"/>
      <c r="F154" s="170"/>
      <c r="G154" s="8"/>
      <c r="H154" s="8"/>
      <c r="I154" s="293"/>
      <c r="J154" s="170"/>
      <c r="K154" s="8"/>
      <c r="L154" s="172"/>
      <c r="O154" s="170"/>
    </row>
    <row r="155" spans="1:15" s="9" customFormat="1">
      <c r="A155" s="8"/>
      <c r="B155" s="8"/>
      <c r="C155" s="8"/>
      <c r="D155" s="8"/>
      <c r="E155" s="8"/>
      <c r="F155" s="170"/>
      <c r="G155" s="8"/>
      <c r="H155" s="8"/>
      <c r="I155" s="293"/>
      <c r="J155" s="170"/>
      <c r="K155" s="8"/>
      <c r="L155" s="172"/>
      <c r="O155" s="170"/>
    </row>
    <row r="156" spans="1:15" s="9" customFormat="1">
      <c r="A156" s="8"/>
      <c r="B156" s="8"/>
      <c r="C156" s="8"/>
      <c r="D156" s="8"/>
      <c r="E156" s="8"/>
      <c r="F156" s="170"/>
      <c r="G156" s="8"/>
      <c r="H156" s="8"/>
      <c r="I156" s="293"/>
      <c r="J156" s="170"/>
      <c r="K156" s="8"/>
      <c r="L156" s="172"/>
      <c r="O156" s="170"/>
    </row>
    <row r="157" spans="1:15" s="9" customFormat="1">
      <c r="A157" s="8"/>
      <c r="B157" s="8"/>
      <c r="C157" s="8"/>
      <c r="D157" s="8"/>
      <c r="E157" s="8"/>
      <c r="F157" s="170"/>
      <c r="G157" s="8"/>
      <c r="H157" s="8"/>
      <c r="I157" s="293"/>
      <c r="J157" s="170"/>
      <c r="K157" s="8"/>
      <c r="L157" s="172"/>
      <c r="O157" s="170"/>
    </row>
    <row r="158" spans="1:15" s="9" customFormat="1">
      <c r="A158" s="8"/>
      <c r="B158" s="8"/>
      <c r="C158" s="8"/>
      <c r="D158" s="8"/>
      <c r="E158" s="8"/>
      <c r="F158" s="170"/>
      <c r="G158" s="8"/>
      <c r="H158" s="8"/>
      <c r="I158" s="293"/>
      <c r="J158" s="170"/>
      <c r="K158" s="8"/>
      <c r="L158" s="172"/>
      <c r="O158" s="170"/>
    </row>
    <row r="159" spans="1:15" s="9" customFormat="1">
      <c r="A159" s="8"/>
      <c r="B159" s="8"/>
      <c r="C159" s="8"/>
      <c r="D159" s="8"/>
      <c r="E159" s="8"/>
      <c r="F159" s="170"/>
      <c r="G159" s="8"/>
      <c r="H159" s="8"/>
      <c r="I159" s="293"/>
      <c r="J159" s="170"/>
      <c r="K159" s="8"/>
      <c r="L159" s="172"/>
      <c r="O159" s="170"/>
    </row>
    <row r="160" spans="1:15" s="9" customFormat="1">
      <c r="A160" s="8"/>
      <c r="B160" s="8"/>
      <c r="C160" s="8"/>
      <c r="D160" s="8"/>
      <c r="E160" s="8"/>
      <c r="F160" s="170"/>
      <c r="G160" s="8"/>
      <c r="H160" s="8"/>
      <c r="I160" s="293"/>
      <c r="J160" s="170"/>
      <c r="K160" s="8"/>
      <c r="L160" s="172"/>
      <c r="O160" s="170"/>
    </row>
    <row r="161" spans="1:15" s="9" customFormat="1">
      <c r="A161" s="8"/>
      <c r="B161" s="8"/>
      <c r="C161" s="8"/>
      <c r="D161" s="8"/>
      <c r="E161" s="8"/>
      <c r="F161" s="170"/>
      <c r="G161" s="8"/>
      <c r="H161" s="8"/>
      <c r="I161" s="293"/>
      <c r="J161" s="170"/>
      <c r="K161" s="8"/>
      <c r="L161" s="172"/>
      <c r="O161" s="170"/>
    </row>
    <row r="162" spans="1:15" s="9" customFormat="1">
      <c r="A162" s="8"/>
      <c r="B162" s="8"/>
      <c r="C162" s="8"/>
      <c r="D162" s="8"/>
      <c r="E162" s="8"/>
      <c r="F162" s="170"/>
      <c r="G162" s="8"/>
      <c r="H162" s="8"/>
      <c r="I162" s="293"/>
      <c r="J162" s="170"/>
      <c r="K162" s="8"/>
      <c r="L162" s="172"/>
      <c r="O162" s="170"/>
    </row>
    <row r="163" spans="1:15" s="9" customFormat="1">
      <c r="A163" s="8"/>
      <c r="B163" s="8"/>
      <c r="C163" s="8"/>
      <c r="D163" s="8"/>
      <c r="E163" s="8"/>
      <c r="F163" s="170"/>
      <c r="G163" s="8"/>
      <c r="H163" s="8"/>
      <c r="I163" s="293"/>
      <c r="J163" s="170"/>
      <c r="K163" s="8"/>
      <c r="L163" s="172"/>
      <c r="O163" s="170"/>
    </row>
    <row r="164" spans="1:15" s="9" customFormat="1">
      <c r="A164" s="8"/>
      <c r="B164" s="8"/>
      <c r="C164" s="8"/>
      <c r="D164" s="8"/>
      <c r="E164" s="8"/>
      <c r="F164" s="170"/>
      <c r="G164" s="8"/>
      <c r="H164" s="8"/>
      <c r="I164" s="293"/>
      <c r="J164" s="170"/>
      <c r="K164" s="8"/>
      <c r="L164" s="172"/>
      <c r="O164" s="170"/>
    </row>
    <row r="165" spans="1:15" s="9" customFormat="1">
      <c r="A165" s="8"/>
      <c r="B165" s="8"/>
      <c r="C165" s="8"/>
      <c r="D165" s="8"/>
      <c r="E165" s="8"/>
      <c r="F165" s="170"/>
      <c r="G165" s="8"/>
      <c r="H165" s="8"/>
      <c r="I165" s="293"/>
      <c r="J165" s="170"/>
      <c r="K165" s="8"/>
      <c r="L165" s="172"/>
      <c r="O165" s="170"/>
    </row>
    <row r="166" spans="1:15" s="9" customFormat="1">
      <c r="A166" s="8"/>
      <c r="B166" s="8"/>
      <c r="C166" s="8"/>
      <c r="D166" s="8"/>
      <c r="E166" s="8"/>
      <c r="F166" s="170"/>
      <c r="G166" s="8"/>
      <c r="H166" s="8"/>
      <c r="I166" s="293"/>
      <c r="J166" s="170"/>
      <c r="K166" s="8"/>
      <c r="L166" s="172"/>
      <c r="O166" s="170"/>
    </row>
    <row r="167" spans="1:15" s="9" customFormat="1">
      <c r="A167" s="8"/>
      <c r="B167" s="8"/>
      <c r="C167" s="8"/>
      <c r="D167" s="8"/>
      <c r="E167" s="8"/>
      <c r="F167" s="170"/>
      <c r="G167" s="8"/>
      <c r="H167" s="8"/>
      <c r="I167" s="293"/>
      <c r="J167" s="170"/>
      <c r="K167" s="8"/>
      <c r="L167" s="172"/>
      <c r="O167" s="170"/>
    </row>
    <row r="168" spans="1:15" s="9" customFormat="1">
      <c r="A168" s="8"/>
      <c r="B168" s="8"/>
      <c r="C168" s="8"/>
      <c r="D168" s="8"/>
      <c r="E168" s="8"/>
      <c r="F168" s="170"/>
      <c r="G168" s="8"/>
      <c r="H168" s="8"/>
      <c r="I168" s="293"/>
      <c r="J168" s="170"/>
      <c r="K168" s="8"/>
      <c r="L168" s="172"/>
      <c r="O168" s="170"/>
    </row>
    <row r="169" spans="1:15" s="9" customFormat="1">
      <c r="A169" s="8"/>
      <c r="B169" s="8"/>
      <c r="C169" s="8"/>
      <c r="D169" s="8"/>
      <c r="E169" s="8"/>
      <c r="F169" s="170"/>
      <c r="G169" s="8"/>
      <c r="H169" s="8"/>
      <c r="I169" s="293"/>
      <c r="J169" s="170"/>
      <c r="K169" s="8"/>
      <c r="L169" s="172"/>
      <c r="O169" s="170"/>
    </row>
    <row r="170" spans="1:15" s="9" customFormat="1">
      <c r="A170" s="8"/>
      <c r="B170" s="8"/>
      <c r="C170" s="8"/>
      <c r="D170" s="8"/>
      <c r="E170" s="8"/>
      <c r="F170" s="170"/>
      <c r="G170" s="8"/>
      <c r="H170" s="8"/>
      <c r="I170" s="293"/>
      <c r="J170" s="170"/>
      <c r="K170" s="8"/>
      <c r="L170" s="172"/>
      <c r="O170" s="170"/>
    </row>
    <row r="171" spans="1:15" s="9" customFormat="1">
      <c r="A171" s="8"/>
      <c r="B171" s="8"/>
      <c r="C171" s="8"/>
      <c r="D171" s="8"/>
      <c r="E171" s="8"/>
      <c r="F171" s="170"/>
      <c r="G171" s="8"/>
      <c r="H171" s="8"/>
      <c r="I171" s="293"/>
      <c r="J171" s="170"/>
      <c r="K171" s="8"/>
      <c r="L171" s="172"/>
      <c r="O171" s="170"/>
    </row>
    <row r="172" spans="1:15" s="9" customFormat="1">
      <c r="A172" s="8"/>
      <c r="B172" s="8"/>
      <c r="C172" s="8"/>
      <c r="D172" s="8"/>
      <c r="E172" s="8"/>
      <c r="F172" s="170"/>
      <c r="G172" s="8"/>
      <c r="H172" s="8"/>
      <c r="I172" s="293"/>
      <c r="J172" s="170"/>
      <c r="K172" s="8"/>
      <c r="L172" s="172"/>
      <c r="O172" s="170"/>
    </row>
    <row r="173" spans="1:15" s="9" customFormat="1">
      <c r="A173" s="8"/>
      <c r="B173" s="8"/>
      <c r="C173" s="8"/>
      <c r="D173" s="8"/>
      <c r="E173" s="8"/>
      <c r="F173" s="170"/>
      <c r="G173" s="8"/>
      <c r="H173" s="8"/>
      <c r="I173" s="293"/>
      <c r="J173" s="170"/>
      <c r="K173" s="8"/>
      <c r="L173" s="172"/>
      <c r="O173" s="170"/>
    </row>
    <row r="174" spans="1:15" s="9" customFormat="1">
      <c r="A174" s="8"/>
      <c r="B174" s="8"/>
      <c r="C174" s="8"/>
      <c r="D174" s="8"/>
      <c r="E174" s="8"/>
      <c r="F174" s="170"/>
      <c r="G174" s="8"/>
      <c r="H174" s="8"/>
      <c r="I174" s="293"/>
      <c r="J174" s="170"/>
      <c r="K174" s="8"/>
      <c r="L174" s="172"/>
      <c r="O174" s="170"/>
    </row>
    <row r="175" spans="1:15" s="9" customFormat="1">
      <c r="A175" s="8"/>
      <c r="B175" s="8"/>
      <c r="C175" s="8"/>
      <c r="D175" s="8"/>
      <c r="E175" s="8"/>
      <c r="F175" s="170"/>
      <c r="G175" s="8"/>
      <c r="H175" s="8"/>
      <c r="I175" s="293"/>
      <c r="J175" s="170"/>
      <c r="K175" s="8"/>
      <c r="L175" s="172"/>
      <c r="O175" s="170"/>
    </row>
    <row r="176" spans="1:15" s="9" customFormat="1">
      <c r="A176" s="8"/>
      <c r="B176" s="8"/>
      <c r="C176" s="8"/>
      <c r="D176" s="8"/>
      <c r="E176" s="8"/>
      <c r="F176" s="170"/>
      <c r="G176" s="8"/>
      <c r="H176" s="8"/>
      <c r="I176" s="293"/>
      <c r="J176" s="170"/>
      <c r="K176" s="8"/>
      <c r="L176" s="172"/>
      <c r="O176" s="170"/>
    </row>
    <row r="177" spans="1:15" s="9" customFormat="1">
      <c r="A177" s="8"/>
      <c r="B177" s="8"/>
      <c r="C177" s="8"/>
      <c r="D177" s="8"/>
      <c r="E177" s="8"/>
      <c r="F177" s="170"/>
      <c r="G177" s="8"/>
      <c r="H177" s="8"/>
      <c r="I177" s="293"/>
      <c r="J177" s="170"/>
      <c r="K177" s="8"/>
      <c r="L177" s="172"/>
      <c r="O177" s="170"/>
    </row>
    <row r="178" spans="1:15" s="9" customFormat="1">
      <c r="A178" s="8"/>
      <c r="B178" s="8"/>
      <c r="C178" s="8"/>
      <c r="D178" s="8"/>
      <c r="E178" s="8"/>
      <c r="F178" s="170"/>
      <c r="G178" s="8"/>
      <c r="H178" s="8"/>
      <c r="I178" s="293"/>
      <c r="J178" s="170"/>
      <c r="K178" s="8"/>
      <c r="L178" s="172"/>
      <c r="O178" s="170"/>
    </row>
    <row r="179" spans="1:15" s="9" customFormat="1">
      <c r="A179" s="8"/>
      <c r="B179" s="8"/>
      <c r="C179" s="8"/>
      <c r="D179" s="8"/>
      <c r="E179" s="8"/>
      <c r="F179" s="170"/>
      <c r="G179" s="8"/>
      <c r="H179" s="8"/>
      <c r="I179" s="293"/>
      <c r="J179" s="170"/>
      <c r="K179" s="8"/>
      <c r="L179" s="172"/>
      <c r="O179" s="170"/>
    </row>
    <row r="180" spans="1:15" s="9" customFormat="1">
      <c r="A180" s="8"/>
      <c r="B180" s="8"/>
      <c r="C180" s="8"/>
      <c r="D180" s="8"/>
      <c r="E180" s="8"/>
      <c r="F180" s="170"/>
      <c r="G180" s="8"/>
      <c r="H180" s="8"/>
      <c r="I180" s="293"/>
      <c r="J180" s="170"/>
      <c r="K180" s="8"/>
      <c r="L180" s="172"/>
      <c r="O180" s="170"/>
    </row>
    <row r="181" spans="1:15" s="9" customFormat="1">
      <c r="A181" s="8"/>
      <c r="B181" s="8"/>
      <c r="C181" s="8"/>
      <c r="D181" s="8"/>
      <c r="E181" s="8"/>
      <c r="F181" s="170"/>
      <c r="G181" s="8"/>
      <c r="H181" s="8"/>
      <c r="I181" s="293"/>
      <c r="J181" s="170"/>
      <c r="K181" s="8"/>
      <c r="L181" s="172"/>
      <c r="O181" s="170"/>
    </row>
    <row r="182" spans="1:15" s="9" customFormat="1">
      <c r="A182" s="8"/>
      <c r="B182" s="8"/>
      <c r="C182" s="8"/>
      <c r="D182" s="8"/>
      <c r="E182" s="8"/>
      <c r="F182" s="170"/>
      <c r="G182" s="8"/>
      <c r="H182" s="8"/>
      <c r="I182" s="293"/>
      <c r="J182" s="170"/>
      <c r="K182" s="8"/>
      <c r="L182" s="172"/>
      <c r="O182" s="170"/>
    </row>
    <row r="183" spans="1:15" s="9" customFormat="1">
      <c r="A183" s="8"/>
      <c r="B183" s="8"/>
      <c r="C183" s="8"/>
      <c r="D183" s="8"/>
      <c r="E183" s="8"/>
      <c r="F183" s="170"/>
      <c r="G183" s="8"/>
      <c r="H183" s="8"/>
      <c r="I183" s="293"/>
      <c r="J183" s="170"/>
      <c r="K183" s="8"/>
      <c r="L183" s="172"/>
      <c r="O183" s="170"/>
    </row>
    <row r="184" spans="1:15" s="9" customFormat="1">
      <c r="A184" s="8"/>
      <c r="B184" s="8"/>
      <c r="C184" s="8"/>
      <c r="D184" s="8"/>
      <c r="E184" s="8"/>
      <c r="F184" s="170"/>
      <c r="G184" s="8"/>
      <c r="H184" s="8"/>
      <c r="I184" s="293"/>
      <c r="J184" s="170"/>
      <c r="K184" s="8"/>
      <c r="L184" s="172"/>
      <c r="O184" s="170"/>
    </row>
    <row r="185" spans="1:15" s="9" customFormat="1">
      <c r="A185" s="8"/>
      <c r="B185" s="8"/>
      <c r="C185" s="8"/>
      <c r="D185" s="8"/>
      <c r="E185" s="8"/>
      <c r="F185" s="170"/>
      <c r="G185" s="8"/>
      <c r="H185" s="8"/>
      <c r="I185" s="293"/>
      <c r="J185" s="170"/>
      <c r="K185" s="8"/>
      <c r="L185" s="172"/>
      <c r="O185" s="170"/>
    </row>
    <row r="186" spans="1:15" s="9" customFormat="1">
      <c r="A186" s="8"/>
      <c r="B186" s="8"/>
      <c r="C186" s="8"/>
      <c r="D186" s="8"/>
      <c r="E186" s="8"/>
      <c r="F186" s="170"/>
      <c r="G186" s="8"/>
      <c r="H186" s="8"/>
      <c r="I186" s="293"/>
      <c r="J186" s="170"/>
      <c r="K186" s="8"/>
      <c r="L186" s="172"/>
      <c r="O186" s="170"/>
    </row>
    <row r="187" spans="1:15" s="9" customFormat="1">
      <c r="A187" s="8"/>
      <c r="B187" s="8"/>
      <c r="C187" s="8"/>
      <c r="D187" s="8"/>
      <c r="E187" s="8"/>
      <c r="F187" s="170"/>
      <c r="G187" s="8"/>
      <c r="H187" s="8"/>
      <c r="I187" s="293"/>
      <c r="J187" s="170"/>
      <c r="K187" s="8"/>
      <c r="L187" s="172"/>
      <c r="O187" s="170"/>
    </row>
    <row r="188" spans="1:15" s="9" customFormat="1">
      <c r="A188" s="8"/>
      <c r="B188" s="8"/>
      <c r="C188" s="8"/>
      <c r="D188" s="8"/>
      <c r="E188" s="8"/>
      <c r="F188" s="170"/>
      <c r="G188" s="8"/>
      <c r="H188" s="8"/>
      <c r="I188" s="293"/>
      <c r="J188" s="170"/>
      <c r="K188" s="8"/>
      <c r="L188" s="172"/>
      <c r="O188" s="170"/>
    </row>
    <row r="189" spans="1:15" s="9" customFormat="1">
      <c r="A189" s="8"/>
      <c r="B189" s="8"/>
      <c r="C189" s="8"/>
      <c r="D189" s="8"/>
      <c r="E189" s="8"/>
      <c r="F189" s="170"/>
      <c r="G189" s="8"/>
      <c r="H189" s="8"/>
      <c r="I189" s="293"/>
      <c r="J189" s="170"/>
      <c r="K189" s="8"/>
      <c r="L189" s="172"/>
      <c r="O189" s="170"/>
    </row>
    <row r="190" spans="1:15" s="9" customFormat="1">
      <c r="A190" s="8"/>
      <c r="B190" s="8"/>
      <c r="C190" s="8"/>
      <c r="D190" s="8"/>
      <c r="E190" s="8"/>
      <c r="F190" s="170"/>
      <c r="G190" s="8"/>
      <c r="H190" s="8"/>
      <c r="I190" s="293"/>
      <c r="J190" s="170"/>
      <c r="K190" s="8"/>
      <c r="L190" s="172"/>
      <c r="O190" s="170"/>
    </row>
    <row r="191" spans="1:15" s="9" customFormat="1">
      <c r="A191" s="8"/>
      <c r="B191" s="8"/>
      <c r="C191" s="8"/>
      <c r="D191" s="8"/>
      <c r="E191" s="8"/>
      <c r="F191" s="170"/>
      <c r="G191" s="8"/>
      <c r="H191" s="8"/>
      <c r="I191" s="293"/>
      <c r="J191" s="170"/>
      <c r="K191" s="8"/>
      <c r="L191" s="172"/>
      <c r="O191" s="170"/>
    </row>
    <row r="192" spans="1:15" s="9" customFormat="1">
      <c r="A192" s="8"/>
      <c r="B192" s="8"/>
      <c r="C192" s="8"/>
      <c r="D192" s="8"/>
      <c r="E192" s="8"/>
      <c r="F192" s="170"/>
      <c r="G192" s="8"/>
      <c r="H192" s="8"/>
      <c r="I192" s="293"/>
      <c r="J192" s="170"/>
      <c r="K192" s="8"/>
      <c r="L192" s="172"/>
      <c r="O192" s="170"/>
    </row>
    <row r="193" spans="1:15" s="9" customFormat="1">
      <c r="A193" s="8"/>
      <c r="B193" s="8"/>
      <c r="C193" s="8"/>
      <c r="D193" s="8"/>
      <c r="E193" s="8"/>
      <c r="F193" s="170"/>
      <c r="G193" s="8"/>
      <c r="H193" s="8"/>
      <c r="I193" s="293"/>
      <c r="J193" s="170"/>
      <c r="K193" s="8"/>
      <c r="L193" s="172"/>
      <c r="O193" s="170"/>
    </row>
    <row r="194" spans="1:15" s="9" customFormat="1">
      <c r="A194" s="8"/>
      <c r="B194" s="8"/>
      <c r="C194" s="8"/>
      <c r="D194" s="8"/>
      <c r="E194" s="8"/>
      <c r="F194" s="170"/>
      <c r="G194" s="8"/>
      <c r="H194" s="8"/>
      <c r="I194" s="293"/>
      <c r="J194" s="170"/>
      <c r="K194" s="8"/>
      <c r="L194" s="172"/>
      <c r="O194" s="170"/>
    </row>
    <row r="195" spans="1:15" s="9" customFormat="1">
      <c r="A195" s="8"/>
      <c r="B195" s="8"/>
      <c r="C195" s="8"/>
      <c r="D195" s="8"/>
      <c r="E195" s="8"/>
      <c r="F195" s="170"/>
      <c r="G195" s="8"/>
      <c r="H195" s="8"/>
      <c r="I195" s="293"/>
      <c r="J195" s="170"/>
      <c r="K195" s="8"/>
      <c r="L195" s="172"/>
      <c r="O195" s="170"/>
    </row>
    <row r="196" spans="1:15" s="9" customFormat="1">
      <c r="A196" s="8"/>
      <c r="B196" s="8"/>
      <c r="C196" s="8"/>
      <c r="D196" s="8"/>
      <c r="E196" s="8"/>
      <c r="F196" s="170"/>
      <c r="G196" s="8"/>
      <c r="H196" s="8"/>
      <c r="I196" s="293"/>
      <c r="J196" s="170"/>
      <c r="K196" s="8"/>
      <c r="L196" s="172"/>
      <c r="O196" s="170"/>
    </row>
    <row r="197" spans="1:15" s="9" customFormat="1">
      <c r="A197" s="8"/>
      <c r="B197" s="8"/>
      <c r="C197" s="8"/>
      <c r="D197" s="8"/>
      <c r="E197" s="8"/>
      <c r="F197" s="170"/>
      <c r="G197" s="8"/>
      <c r="H197" s="8"/>
      <c r="I197" s="293"/>
      <c r="J197" s="170"/>
      <c r="K197" s="8"/>
      <c r="L197" s="172"/>
      <c r="O197" s="170"/>
    </row>
    <row r="198" spans="1:15" s="9" customFormat="1">
      <c r="A198" s="8"/>
      <c r="B198" s="8"/>
      <c r="C198" s="8"/>
      <c r="D198" s="8"/>
      <c r="E198" s="8"/>
      <c r="F198" s="170"/>
      <c r="G198" s="8"/>
      <c r="H198" s="8"/>
      <c r="I198" s="293"/>
      <c r="J198" s="170"/>
      <c r="K198" s="8"/>
      <c r="L198" s="172"/>
      <c r="O198" s="170"/>
    </row>
    <row r="199" spans="1:15" s="9" customFormat="1">
      <c r="A199" s="8"/>
      <c r="B199" s="8"/>
      <c r="C199" s="8"/>
      <c r="D199" s="8"/>
      <c r="E199" s="8"/>
      <c r="F199" s="170"/>
      <c r="G199" s="8"/>
      <c r="H199" s="8"/>
      <c r="I199" s="293"/>
      <c r="J199" s="170"/>
      <c r="K199" s="8"/>
      <c r="L199" s="172"/>
      <c r="O199" s="170"/>
    </row>
    <row r="200" spans="1:15" s="9" customFormat="1">
      <c r="A200" s="8"/>
      <c r="B200" s="8"/>
      <c r="C200" s="8"/>
      <c r="D200" s="8"/>
      <c r="E200" s="8"/>
      <c r="F200" s="170"/>
      <c r="G200" s="8"/>
      <c r="H200" s="8"/>
      <c r="I200" s="293"/>
      <c r="J200" s="170"/>
      <c r="K200" s="8"/>
      <c r="L200" s="172"/>
      <c r="O200" s="170"/>
    </row>
    <row r="201" spans="1:15" s="9" customFormat="1">
      <c r="A201" s="8"/>
      <c r="B201" s="8"/>
      <c r="C201" s="8"/>
      <c r="D201" s="8"/>
      <c r="E201" s="8"/>
      <c r="F201" s="170"/>
      <c r="G201" s="8"/>
      <c r="H201" s="8"/>
      <c r="I201" s="293"/>
      <c r="J201" s="170"/>
      <c r="K201" s="8"/>
      <c r="L201" s="172"/>
      <c r="O201" s="170"/>
    </row>
    <row r="202" spans="1:15" s="9" customFormat="1">
      <c r="A202" s="8"/>
      <c r="B202" s="8"/>
      <c r="C202" s="8"/>
      <c r="D202" s="8"/>
      <c r="E202" s="8"/>
      <c r="F202" s="170"/>
      <c r="G202" s="8"/>
      <c r="H202" s="8"/>
      <c r="I202" s="293"/>
      <c r="J202" s="170"/>
      <c r="K202" s="8"/>
      <c r="L202" s="172"/>
      <c r="O202" s="170"/>
    </row>
    <row r="203" spans="1:15" s="9" customFormat="1">
      <c r="A203" s="8"/>
      <c r="B203" s="8"/>
      <c r="C203" s="8"/>
      <c r="D203" s="8"/>
      <c r="E203" s="8"/>
      <c r="F203" s="170"/>
      <c r="G203" s="8"/>
      <c r="H203" s="8"/>
      <c r="I203" s="293"/>
      <c r="J203" s="170"/>
      <c r="K203" s="8"/>
      <c r="L203" s="172"/>
      <c r="O203" s="170"/>
    </row>
    <row r="204" spans="1:15" s="9" customFormat="1">
      <c r="A204" s="8"/>
      <c r="B204" s="8"/>
      <c r="C204" s="8"/>
      <c r="D204" s="8"/>
      <c r="E204" s="8"/>
      <c r="F204" s="170"/>
      <c r="G204" s="8"/>
      <c r="H204" s="8"/>
      <c r="I204" s="293"/>
      <c r="J204" s="170"/>
      <c r="K204" s="8"/>
      <c r="L204" s="172"/>
      <c r="O204" s="170"/>
    </row>
    <row r="205" spans="1:15" s="9" customFormat="1">
      <c r="A205" s="8"/>
      <c r="B205" s="8"/>
      <c r="C205" s="8"/>
      <c r="D205" s="8"/>
      <c r="E205" s="8"/>
      <c r="F205" s="170"/>
      <c r="G205" s="8"/>
      <c r="H205" s="8"/>
      <c r="I205" s="293"/>
      <c r="J205" s="170"/>
      <c r="K205" s="8"/>
      <c r="L205" s="172"/>
      <c r="O205" s="170"/>
    </row>
    <row r="206" spans="1:15" s="9" customFormat="1">
      <c r="A206" s="8"/>
      <c r="B206" s="8"/>
      <c r="C206" s="8"/>
      <c r="D206" s="8"/>
      <c r="E206" s="8"/>
      <c r="F206" s="170"/>
      <c r="G206" s="8"/>
      <c r="H206" s="8"/>
      <c r="I206" s="293"/>
      <c r="J206" s="170"/>
      <c r="K206" s="8"/>
      <c r="L206" s="172"/>
      <c r="O206" s="170"/>
    </row>
    <row r="207" spans="1:15" s="9" customFormat="1">
      <c r="A207" s="8"/>
      <c r="B207" s="8"/>
      <c r="C207" s="8"/>
      <c r="D207" s="8"/>
      <c r="E207" s="8"/>
      <c r="F207" s="170"/>
      <c r="G207" s="8"/>
      <c r="H207" s="8"/>
      <c r="I207" s="293"/>
      <c r="J207" s="170"/>
      <c r="K207" s="8"/>
      <c r="L207" s="172"/>
      <c r="O207" s="170"/>
    </row>
    <row r="208" spans="1:15" s="9" customFormat="1">
      <c r="A208" s="8"/>
      <c r="B208" s="8"/>
      <c r="C208" s="8"/>
      <c r="D208" s="8"/>
      <c r="E208" s="8"/>
      <c r="F208" s="170"/>
      <c r="G208" s="8"/>
      <c r="H208" s="8"/>
      <c r="I208" s="293"/>
      <c r="J208" s="170"/>
      <c r="K208" s="8"/>
      <c r="L208" s="172"/>
      <c r="O208" s="170"/>
    </row>
    <row r="209" spans="1:15" s="9" customFormat="1">
      <c r="A209" s="8"/>
      <c r="B209" s="8"/>
      <c r="C209" s="8"/>
      <c r="D209" s="8"/>
      <c r="E209" s="8"/>
      <c r="F209" s="170"/>
      <c r="G209" s="8"/>
      <c r="H209" s="8"/>
      <c r="I209" s="293"/>
      <c r="J209" s="170"/>
      <c r="K209" s="8"/>
      <c r="L209" s="172"/>
      <c r="O209" s="170"/>
    </row>
    <row r="210" spans="1:15" s="9" customFormat="1">
      <c r="A210" s="8"/>
      <c r="B210" s="8"/>
      <c r="C210" s="8"/>
      <c r="D210" s="8"/>
      <c r="E210" s="8"/>
      <c r="F210" s="170"/>
      <c r="G210" s="8"/>
      <c r="H210" s="8"/>
      <c r="I210" s="293"/>
      <c r="J210" s="170"/>
      <c r="K210" s="8"/>
      <c r="L210" s="172"/>
      <c r="O210" s="170"/>
    </row>
    <row r="211" spans="1:15" s="9" customFormat="1">
      <c r="A211" s="8"/>
      <c r="B211" s="8"/>
      <c r="C211" s="8"/>
      <c r="D211" s="8"/>
      <c r="E211" s="8"/>
      <c r="F211" s="170"/>
      <c r="G211" s="8"/>
      <c r="H211" s="8"/>
      <c r="I211" s="293"/>
      <c r="J211" s="170"/>
      <c r="K211" s="8"/>
      <c r="L211" s="172"/>
      <c r="O211" s="170"/>
    </row>
    <row r="212" spans="1:15" s="9" customFormat="1">
      <c r="A212" s="8"/>
      <c r="B212" s="8"/>
      <c r="C212" s="8"/>
      <c r="D212" s="8"/>
      <c r="E212" s="8"/>
      <c r="F212" s="170"/>
      <c r="G212" s="8"/>
      <c r="H212" s="8"/>
      <c r="I212" s="293"/>
      <c r="J212" s="170"/>
      <c r="K212" s="8"/>
      <c r="L212" s="172"/>
      <c r="O212" s="170"/>
    </row>
    <row r="213" spans="1:15" s="9" customFormat="1">
      <c r="A213" s="8"/>
      <c r="B213" s="8"/>
      <c r="C213" s="8"/>
      <c r="D213" s="8"/>
      <c r="E213" s="8"/>
      <c r="F213" s="170"/>
      <c r="G213" s="8"/>
      <c r="H213" s="8"/>
      <c r="I213" s="293"/>
      <c r="J213" s="170"/>
      <c r="K213" s="8"/>
      <c r="L213" s="172"/>
      <c r="O213" s="170"/>
    </row>
    <row r="214" spans="1:15" s="9" customFormat="1">
      <c r="A214" s="8"/>
      <c r="B214" s="8"/>
      <c r="C214" s="8"/>
      <c r="D214" s="8"/>
      <c r="E214" s="8"/>
      <c r="F214" s="170"/>
      <c r="G214" s="8"/>
      <c r="H214" s="8"/>
      <c r="I214" s="293"/>
      <c r="J214" s="170"/>
      <c r="K214" s="8"/>
      <c r="L214" s="172"/>
      <c r="O214" s="170"/>
    </row>
    <row r="215" spans="1:15" s="9" customFormat="1">
      <c r="A215" s="8"/>
      <c r="B215" s="8"/>
      <c r="C215" s="8"/>
      <c r="D215" s="8"/>
      <c r="E215" s="8"/>
      <c r="F215" s="170"/>
      <c r="G215" s="8"/>
      <c r="H215" s="8"/>
      <c r="I215" s="293"/>
      <c r="J215" s="170"/>
      <c r="K215" s="8"/>
      <c r="L215" s="172"/>
      <c r="O215" s="170"/>
    </row>
    <row r="216" spans="1:15" s="9" customFormat="1">
      <c r="A216" s="8"/>
      <c r="B216" s="8"/>
      <c r="C216" s="8"/>
      <c r="D216" s="8"/>
      <c r="E216" s="8"/>
      <c r="F216" s="170"/>
      <c r="G216" s="8"/>
      <c r="H216" s="8"/>
      <c r="I216" s="293"/>
      <c r="J216" s="170"/>
      <c r="K216" s="8"/>
      <c r="L216" s="172"/>
      <c r="O216" s="170"/>
    </row>
    <row r="217" spans="1:15" s="9" customFormat="1">
      <c r="A217" s="8"/>
      <c r="B217" s="8"/>
      <c r="C217" s="8"/>
      <c r="D217" s="8"/>
      <c r="E217" s="8"/>
      <c r="F217" s="170"/>
      <c r="G217" s="8"/>
      <c r="H217" s="8"/>
      <c r="I217" s="293"/>
      <c r="J217" s="170"/>
      <c r="K217" s="8"/>
      <c r="L217" s="172"/>
      <c r="O217" s="170"/>
    </row>
    <row r="218" spans="1:15" s="9" customFormat="1">
      <c r="A218" s="8"/>
      <c r="B218" s="8"/>
      <c r="C218" s="8"/>
      <c r="D218" s="8"/>
      <c r="E218" s="8"/>
      <c r="F218" s="170"/>
      <c r="G218" s="8"/>
      <c r="H218" s="8"/>
      <c r="I218" s="293"/>
      <c r="J218" s="170"/>
      <c r="K218" s="8"/>
      <c r="L218" s="172"/>
      <c r="O218" s="170"/>
    </row>
    <row r="219" spans="1:15" s="9" customFormat="1">
      <c r="A219" s="8"/>
      <c r="B219" s="8"/>
      <c r="C219" s="8"/>
      <c r="D219" s="8"/>
      <c r="E219" s="8"/>
      <c r="F219" s="170"/>
      <c r="G219" s="8"/>
      <c r="H219" s="8"/>
      <c r="I219" s="293"/>
      <c r="J219" s="170"/>
      <c r="K219" s="8"/>
      <c r="L219" s="172"/>
      <c r="O219" s="170"/>
    </row>
    <row r="220" spans="1:15" s="9" customFormat="1">
      <c r="A220" s="8"/>
      <c r="B220" s="8"/>
      <c r="C220" s="8"/>
      <c r="D220" s="8"/>
      <c r="E220" s="8"/>
      <c r="F220" s="170"/>
      <c r="G220" s="8"/>
      <c r="H220" s="8"/>
      <c r="I220" s="293"/>
      <c r="J220" s="170"/>
      <c r="K220" s="8"/>
      <c r="L220" s="172"/>
      <c r="O220" s="170"/>
    </row>
    <row r="221" spans="1:15" s="9" customFormat="1">
      <c r="A221" s="8"/>
      <c r="B221" s="8"/>
      <c r="C221" s="8"/>
      <c r="D221" s="8"/>
      <c r="E221" s="8"/>
      <c r="F221" s="170"/>
      <c r="G221" s="8"/>
      <c r="H221" s="8"/>
      <c r="I221" s="293"/>
      <c r="J221" s="170"/>
      <c r="K221" s="8"/>
      <c r="L221" s="172"/>
      <c r="O221" s="170"/>
    </row>
    <row r="222" spans="1:15" s="9" customFormat="1">
      <c r="A222" s="8"/>
      <c r="B222" s="8"/>
      <c r="C222" s="8"/>
      <c r="D222" s="8"/>
      <c r="E222" s="8"/>
      <c r="F222" s="170"/>
      <c r="G222" s="8"/>
      <c r="H222" s="8"/>
      <c r="I222" s="293"/>
      <c r="J222" s="170"/>
      <c r="K222" s="8"/>
      <c r="L222" s="172"/>
      <c r="O222" s="170"/>
    </row>
    <row r="223" spans="1:15" s="9" customFormat="1">
      <c r="A223" s="8"/>
      <c r="B223" s="8"/>
      <c r="C223" s="8"/>
      <c r="D223" s="8"/>
      <c r="E223" s="8"/>
      <c r="F223" s="170"/>
      <c r="G223" s="8"/>
      <c r="H223" s="8"/>
      <c r="I223" s="293"/>
      <c r="J223" s="170"/>
      <c r="K223" s="8"/>
      <c r="L223" s="172"/>
      <c r="O223" s="170"/>
    </row>
    <row r="224" spans="1:15" s="9" customFormat="1">
      <c r="A224" s="8"/>
      <c r="B224" s="8"/>
      <c r="C224" s="8"/>
      <c r="D224" s="8"/>
      <c r="E224" s="8"/>
      <c r="F224" s="170"/>
      <c r="G224" s="8"/>
      <c r="H224" s="8"/>
      <c r="I224" s="293"/>
      <c r="J224" s="170"/>
      <c r="K224" s="8"/>
      <c r="L224" s="172"/>
      <c r="O224" s="170"/>
    </row>
    <row r="225" spans="1:15" s="9" customFormat="1">
      <c r="A225" s="8"/>
      <c r="B225" s="8"/>
      <c r="C225" s="8"/>
      <c r="D225" s="8"/>
      <c r="E225" s="8"/>
      <c r="F225" s="170"/>
      <c r="G225" s="8"/>
      <c r="H225" s="8"/>
      <c r="I225" s="293"/>
      <c r="J225" s="170"/>
      <c r="K225" s="8"/>
      <c r="L225" s="172"/>
      <c r="O225" s="170"/>
    </row>
    <row r="226" spans="1:15" s="9" customFormat="1">
      <c r="A226" s="8"/>
      <c r="B226" s="8"/>
      <c r="C226" s="8"/>
      <c r="D226" s="8"/>
      <c r="E226" s="8"/>
      <c r="F226" s="170"/>
      <c r="G226" s="8"/>
      <c r="H226" s="8"/>
      <c r="I226" s="293"/>
      <c r="J226" s="170"/>
      <c r="K226" s="8"/>
      <c r="L226" s="172"/>
      <c r="O226" s="170"/>
    </row>
    <row r="227" spans="1:15" s="9" customFormat="1">
      <c r="A227" s="8"/>
      <c r="B227" s="8"/>
      <c r="C227" s="8"/>
      <c r="D227" s="8"/>
      <c r="E227" s="8"/>
      <c r="F227" s="170"/>
      <c r="G227" s="8"/>
      <c r="H227" s="8"/>
      <c r="I227" s="293"/>
      <c r="J227" s="170"/>
      <c r="K227" s="8"/>
      <c r="L227" s="172"/>
      <c r="O227" s="170"/>
    </row>
    <row r="228" spans="1:15" s="9" customFormat="1">
      <c r="A228" s="8"/>
      <c r="B228" s="8"/>
      <c r="C228" s="8"/>
      <c r="D228" s="8"/>
      <c r="E228" s="8"/>
      <c r="F228" s="170"/>
      <c r="G228" s="8"/>
      <c r="H228" s="8"/>
      <c r="I228" s="293"/>
      <c r="J228" s="170"/>
      <c r="K228" s="8"/>
      <c r="L228" s="172"/>
      <c r="O228" s="170"/>
    </row>
    <row r="229" spans="1:15" s="9" customFormat="1">
      <c r="A229" s="8"/>
      <c r="B229" s="8"/>
      <c r="C229" s="8"/>
      <c r="D229" s="8"/>
      <c r="E229" s="8"/>
      <c r="F229" s="170"/>
      <c r="G229" s="8"/>
      <c r="H229" s="8"/>
      <c r="I229" s="293"/>
      <c r="J229" s="170"/>
      <c r="K229" s="8"/>
      <c r="L229" s="172"/>
      <c r="O229" s="170"/>
    </row>
    <row r="230" spans="1:15" s="9" customFormat="1">
      <c r="A230" s="8"/>
      <c r="B230" s="8"/>
      <c r="C230" s="8"/>
      <c r="D230" s="8"/>
      <c r="E230" s="8"/>
      <c r="F230" s="170"/>
      <c r="G230" s="8"/>
      <c r="H230" s="8"/>
      <c r="I230" s="293"/>
      <c r="J230" s="170"/>
      <c r="K230" s="8"/>
      <c r="L230" s="172"/>
      <c r="O230" s="170"/>
    </row>
    <row r="231" spans="1:15" s="9" customFormat="1">
      <c r="A231" s="8"/>
      <c r="B231" s="8"/>
      <c r="C231" s="8"/>
      <c r="D231" s="8"/>
      <c r="E231" s="8"/>
      <c r="F231" s="170"/>
      <c r="G231" s="8"/>
      <c r="H231" s="8"/>
      <c r="I231" s="293"/>
      <c r="J231" s="170"/>
      <c r="K231" s="8"/>
      <c r="L231" s="172"/>
      <c r="O231" s="170"/>
    </row>
    <row r="232" spans="1:15" s="9" customFormat="1">
      <c r="A232" s="8"/>
      <c r="B232" s="8"/>
      <c r="C232" s="8"/>
      <c r="D232" s="8"/>
      <c r="E232" s="8"/>
      <c r="F232" s="170"/>
      <c r="G232" s="8"/>
      <c r="H232" s="8"/>
      <c r="I232" s="293"/>
      <c r="J232" s="170"/>
      <c r="K232" s="8"/>
      <c r="L232" s="172"/>
      <c r="O232" s="170"/>
    </row>
    <row r="233" spans="1:15" s="9" customFormat="1">
      <c r="A233" s="8"/>
      <c r="B233" s="8"/>
      <c r="C233" s="8"/>
      <c r="D233" s="8"/>
      <c r="E233" s="8"/>
      <c r="F233" s="170"/>
      <c r="G233" s="8"/>
      <c r="H233" s="8"/>
      <c r="I233" s="293"/>
      <c r="J233" s="170"/>
      <c r="K233" s="8"/>
      <c r="L233" s="172"/>
      <c r="O233" s="170"/>
    </row>
    <row r="234" spans="1:15" s="9" customFormat="1">
      <c r="A234" s="8"/>
      <c r="B234" s="8"/>
      <c r="C234" s="8"/>
      <c r="D234" s="8"/>
      <c r="E234" s="8"/>
      <c r="F234" s="170"/>
      <c r="G234" s="8"/>
      <c r="H234" s="8"/>
      <c r="I234" s="293"/>
      <c r="J234" s="170"/>
      <c r="K234" s="8"/>
      <c r="L234" s="172"/>
      <c r="O234" s="170"/>
    </row>
    <row r="235" spans="1:15" s="9" customFormat="1">
      <c r="A235" s="8"/>
      <c r="B235" s="8"/>
      <c r="C235" s="8"/>
      <c r="D235" s="8"/>
      <c r="E235" s="8"/>
      <c r="F235" s="170"/>
      <c r="G235" s="8"/>
      <c r="H235" s="8"/>
      <c r="I235" s="293"/>
      <c r="J235" s="170"/>
      <c r="K235" s="8"/>
      <c r="L235" s="172"/>
      <c r="O235" s="170"/>
    </row>
    <row r="236" spans="1:15" s="9" customFormat="1">
      <c r="A236" s="8"/>
      <c r="B236" s="8"/>
      <c r="C236" s="8"/>
      <c r="D236" s="8"/>
      <c r="E236" s="8"/>
      <c r="F236" s="170"/>
      <c r="G236" s="8"/>
      <c r="H236" s="8"/>
      <c r="I236" s="293"/>
      <c r="J236" s="170"/>
      <c r="K236" s="8"/>
      <c r="L236" s="172"/>
      <c r="O236" s="170"/>
    </row>
    <row r="237" spans="1:15" s="9" customFormat="1">
      <c r="A237" s="8"/>
      <c r="B237" s="8"/>
      <c r="C237" s="8"/>
      <c r="D237" s="8"/>
      <c r="E237" s="8"/>
      <c r="F237" s="170"/>
      <c r="G237" s="8"/>
      <c r="H237" s="8"/>
      <c r="I237" s="293"/>
      <c r="J237" s="170"/>
      <c r="K237" s="8"/>
      <c r="L237" s="172"/>
      <c r="O237" s="170"/>
    </row>
    <row r="238" spans="1:15" s="9" customFormat="1">
      <c r="A238" s="8"/>
      <c r="B238" s="8"/>
      <c r="C238" s="8"/>
      <c r="D238" s="8"/>
      <c r="E238" s="8"/>
      <c r="F238" s="170"/>
      <c r="G238" s="8"/>
      <c r="H238" s="8"/>
      <c r="I238" s="293"/>
      <c r="J238" s="170"/>
      <c r="K238" s="8"/>
      <c r="L238" s="172"/>
      <c r="O238" s="170"/>
    </row>
    <row r="239" spans="1:15" s="9" customFormat="1">
      <c r="A239" s="8"/>
      <c r="B239" s="8"/>
      <c r="C239" s="8"/>
      <c r="D239" s="8"/>
      <c r="E239" s="8"/>
      <c r="F239" s="170"/>
      <c r="G239" s="8"/>
      <c r="H239" s="8"/>
      <c r="I239" s="293"/>
      <c r="J239" s="170"/>
      <c r="K239" s="8"/>
      <c r="L239" s="172"/>
      <c r="O239" s="170"/>
    </row>
    <row r="240" spans="1:15" s="9" customFormat="1">
      <c r="A240" s="8"/>
      <c r="B240" s="8"/>
      <c r="C240" s="8"/>
      <c r="D240" s="8"/>
      <c r="E240" s="8"/>
      <c r="F240" s="170"/>
      <c r="G240" s="8"/>
      <c r="H240" s="8"/>
      <c r="I240" s="293"/>
      <c r="J240" s="170"/>
      <c r="K240" s="8"/>
      <c r="L240" s="172"/>
      <c r="O240" s="170"/>
    </row>
    <row r="241" spans="1:15" s="9" customFormat="1">
      <c r="A241" s="8"/>
      <c r="B241" s="8"/>
      <c r="C241" s="8"/>
      <c r="D241" s="8"/>
      <c r="E241" s="8"/>
      <c r="F241" s="170"/>
      <c r="G241" s="8"/>
      <c r="H241" s="8"/>
      <c r="I241" s="293"/>
      <c r="J241" s="170"/>
      <c r="K241" s="8"/>
      <c r="L241" s="172"/>
      <c r="O241" s="170"/>
    </row>
    <row r="242" spans="1:15" s="9" customFormat="1">
      <c r="A242" s="8"/>
      <c r="B242" s="8"/>
      <c r="C242" s="8"/>
      <c r="D242" s="8"/>
      <c r="E242" s="8"/>
      <c r="F242" s="170"/>
      <c r="G242" s="8"/>
      <c r="H242" s="8"/>
      <c r="I242" s="293"/>
      <c r="J242" s="170"/>
      <c r="K242" s="8"/>
      <c r="L242" s="172"/>
      <c r="O242" s="170"/>
    </row>
    <row r="243" spans="1:15" s="9" customFormat="1">
      <c r="A243" s="8"/>
      <c r="B243" s="8"/>
      <c r="C243" s="8"/>
      <c r="D243" s="8"/>
      <c r="E243" s="8"/>
      <c r="F243" s="170"/>
      <c r="G243" s="8"/>
      <c r="H243" s="8"/>
      <c r="I243" s="293"/>
      <c r="J243" s="170"/>
      <c r="K243" s="8"/>
      <c r="L243" s="172"/>
      <c r="O243" s="170"/>
    </row>
    <row r="244" spans="1:15" s="9" customFormat="1">
      <c r="A244" s="8"/>
      <c r="B244" s="8"/>
      <c r="C244" s="8"/>
      <c r="D244" s="8"/>
      <c r="E244" s="8"/>
      <c r="F244" s="170"/>
      <c r="G244" s="8"/>
      <c r="H244" s="8"/>
      <c r="I244" s="293"/>
      <c r="J244" s="170"/>
      <c r="K244" s="8"/>
      <c r="L244" s="172"/>
      <c r="O244" s="170"/>
    </row>
    <row r="245" spans="1:15" s="9" customFormat="1">
      <c r="A245" s="8"/>
      <c r="B245" s="8"/>
      <c r="C245" s="8"/>
      <c r="D245" s="8"/>
      <c r="E245" s="8"/>
      <c r="F245" s="170"/>
      <c r="G245" s="8"/>
      <c r="H245" s="8"/>
      <c r="I245" s="293"/>
      <c r="J245" s="170"/>
      <c r="K245" s="8"/>
      <c r="L245" s="172"/>
      <c r="O245" s="170"/>
    </row>
    <row r="246" spans="1:15" s="9" customFormat="1">
      <c r="A246" s="8"/>
      <c r="B246" s="8"/>
      <c r="C246" s="8"/>
      <c r="D246" s="8"/>
      <c r="E246" s="8"/>
      <c r="F246" s="170"/>
      <c r="G246" s="8"/>
      <c r="H246" s="8"/>
      <c r="I246" s="293"/>
      <c r="J246" s="170"/>
      <c r="K246" s="8"/>
      <c r="L246" s="172"/>
      <c r="O246" s="170"/>
    </row>
    <row r="247" spans="1:15" s="9" customFormat="1">
      <c r="A247" s="8"/>
      <c r="B247" s="8"/>
      <c r="C247" s="8"/>
      <c r="D247" s="8"/>
      <c r="E247" s="8"/>
      <c r="F247" s="170"/>
      <c r="G247" s="8"/>
      <c r="H247" s="8"/>
      <c r="I247" s="293"/>
      <c r="J247" s="170"/>
      <c r="K247" s="8"/>
      <c r="L247" s="172"/>
      <c r="O247" s="170"/>
    </row>
    <row r="248" spans="1:15" s="9" customFormat="1">
      <c r="A248" s="8"/>
      <c r="B248" s="8"/>
      <c r="C248" s="8"/>
      <c r="D248" s="8"/>
      <c r="E248" s="8"/>
      <c r="F248" s="170"/>
      <c r="G248" s="8"/>
      <c r="H248" s="8"/>
      <c r="I248" s="293"/>
      <c r="J248" s="170"/>
      <c r="K248" s="8"/>
      <c r="L248" s="172"/>
      <c r="O248" s="170"/>
    </row>
    <row r="249" spans="1:15" s="9" customFormat="1">
      <c r="A249" s="8"/>
      <c r="B249" s="8"/>
      <c r="C249" s="8"/>
      <c r="D249" s="8"/>
      <c r="E249" s="8"/>
      <c r="F249" s="170"/>
      <c r="G249" s="8"/>
      <c r="H249" s="8"/>
      <c r="I249" s="293"/>
      <c r="J249" s="170"/>
      <c r="K249" s="8"/>
      <c r="L249" s="172"/>
      <c r="O249" s="170"/>
    </row>
    <row r="250" spans="1:15" s="9" customFormat="1">
      <c r="A250" s="8"/>
      <c r="B250" s="8"/>
      <c r="C250" s="8"/>
      <c r="D250" s="8"/>
      <c r="E250" s="8"/>
      <c r="F250" s="170"/>
      <c r="G250" s="8"/>
      <c r="H250" s="8"/>
      <c r="I250" s="293"/>
      <c r="J250" s="170"/>
      <c r="K250" s="8"/>
      <c r="L250" s="172"/>
      <c r="O250" s="170"/>
    </row>
    <row r="251" spans="1:15" s="9" customFormat="1">
      <c r="A251" s="8"/>
      <c r="B251" s="8"/>
      <c r="C251" s="8"/>
      <c r="D251" s="8"/>
      <c r="E251" s="8"/>
      <c r="F251" s="170"/>
      <c r="G251" s="8"/>
      <c r="H251" s="8"/>
      <c r="I251" s="293"/>
      <c r="J251" s="170"/>
      <c r="K251" s="8"/>
      <c r="L251" s="172"/>
      <c r="O251" s="170"/>
    </row>
    <row r="252" spans="1:15" s="9" customFormat="1">
      <c r="A252" s="8"/>
      <c r="B252" s="8"/>
      <c r="C252" s="8"/>
      <c r="D252" s="8"/>
      <c r="E252" s="8"/>
      <c r="F252" s="170"/>
      <c r="G252" s="8"/>
      <c r="H252" s="8"/>
      <c r="I252" s="293"/>
      <c r="J252" s="170"/>
      <c r="K252" s="8"/>
      <c r="L252" s="172"/>
      <c r="O252" s="170"/>
    </row>
    <row r="253" spans="1:15" s="9" customFormat="1">
      <c r="A253" s="8"/>
      <c r="B253" s="8"/>
      <c r="C253" s="8"/>
      <c r="D253" s="8"/>
      <c r="E253" s="8"/>
      <c r="F253" s="170"/>
      <c r="G253" s="8"/>
      <c r="H253" s="8"/>
      <c r="I253" s="293"/>
      <c r="J253" s="170"/>
      <c r="K253" s="8"/>
      <c r="L253" s="172"/>
      <c r="O253" s="170"/>
    </row>
    <row r="254" spans="1:15" s="9" customFormat="1">
      <c r="A254" s="8"/>
      <c r="B254" s="8"/>
      <c r="C254" s="8"/>
      <c r="D254" s="8"/>
      <c r="E254" s="8"/>
      <c r="F254" s="170"/>
      <c r="G254" s="8"/>
      <c r="H254" s="8"/>
      <c r="I254" s="293"/>
      <c r="J254" s="170"/>
      <c r="K254" s="8"/>
      <c r="L254" s="172"/>
      <c r="O254" s="170"/>
    </row>
    <row r="255" spans="1:15" s="9" customFormat="1">
      <c r="A255" s="8"/>
      <c r="B255" s="8"/>
      <c r="C255" s="8"/>
      <c r="D255" s="8"/>
      <c r="E255" s="8"/>
      <c r="F255" s="170"/>
      <c r="G255" s="8"/>
      <c r="H255" s="8"/>
      <c r="I255" s="293"/>
      <c r="J255" s="170"/>
      <c r="K255" s="8"/>
      <c r="L255" s="172"/>
      <c r="O255" s="170"/>
    </row>
    <row r="256" spans="1:15" s="9" customFormat="1">
      <c r="A256" s="8"/>
      <c r="B256" s="8"/>
      <c r="C256" s="8"/>
      <c r="D256" s="8"/>
      <c r="E256" s="8"/>
      <c r="F256" s="170"/>
      <c r="G256" s="8"/>
      <c r="H256" s="8"/>
      <c r="I256" s="293"/>
      <c r="J256" s="170"/>
      <c r="K256" s="8"/>
      <c r="L256" s="172"/>
      <c r="O256" s="170"/>
    </row>
    <row r="257" spans="1:15" s="9" customFormat="1">
      <c r="A257" s="8"/>
      <c r="B257" s="8"/>
      <c r="C257" s="8"/>
      <c r="D257" s="8"/>
      <c r="E257" s="8"/>
      <c r="F257" s="170"/>
      <c r="G257" s="8"/>
      <c r="H257" s="8"/>
      <c r="I257" s="293"/>
      <c r="J257" s="170"/>
      <c r="K257" s="8"/>
      <c r="L257" s="172"/>
      <c r="O257" s="170"/>
    </row>
    <row r="258" spans="1:15" s="9" customFormat="1">
      <c r="A258" s="8"/>
      <c r="B258" s="8"/>
      <c r="C258" s="8"/>
      <c r="D258" s="8"/>
      <c r="E258" s="8"/>
      <c r="F258" s="170"/>
      <c r="G258" s="8"/>
      <c r="H258" s="8"/>
      <c r="I258" s="293"/>
      <c r="J258" s="170"/>
      <c r="K258" s="8"/>
      <c r="L258" s="172"/>
      <c r="O258" s="170"/>
    </row>
    <row r="259" spans="1:15" s="9" customFormat="1">
      <c r="A259" s="8"/>
      <c r="B259" s="8"/>
      <c r="C259" s="8"/>
      <c r="D259" s="8"/>
      <c r="E259" s="8"/>
      <c r="F259" s="170"/>
      <c r="G259" s="8"/>
      <c r="H259" s="8"/>
      <c r="I259" s="293"/>
      <c r="J259" s="170"/>
      <c r="K259" s="8"/>
      <c r="L259" s="172"/>
      <c r="O259" s="170"/>
    </row>
    <row r="260" spans="1:15" s="9" customFormat="1">
      <c r="A260" s="8"/>
      <c r="B260" s="8"/>
      <c r="C260" s="8"/>
      <c r="D260" s="8"/>
      <c r="E260" s="8"/>
      <c r="F260" s="170"/>
      <c r="G260" s="8"/>
      <c r="H260" s="8"/>
      <c r="I260" s="293"/>
      <c r="J260" s="170"/>
      <c r="K260" s="8"/>
      <c r="L260" s="172"/>
      <c r="O260" s="170"/>
    </row>
    <row r="261" spans="1:15" s="9" customFormat="1">
      <c r="A261" s="8"/>
      <c r="B261" s="8"/>
      <c r="C261" s="8"/>
      <c r="D261" s="8"/>
      <c r="E261" s="8"/>
      <c r="F261" s="170"/>
      <c r="G261" s="8"/>
      <c r="H261" s="8"/>
      <c r="I261" s="293"/>
      <c r="J261" s="170"/>
      <c r="K261" s="8"/>
      <c r="L261" s="172"/>
      <c r="O261" s="170"/>
    </row>
    <row r="262" spans="1:15" s="9" customFormat="1">
      <c r="A262" s="8"/>
      <c r="B262" s="8"/>
      <c r="C262" s="8"/>
      <c r="D262" s="8"/>
      <c r="E262" s="8"/>
      <c r="F262" s="170"/>
      <c r="G262" s="8"/>
      <c r="H262" s="8"/>
      <c r="I262" s="293"/>
      <c r="J262" s="170"/>
      <c r="K262" s="8"/>
      <c r="L262" s="172"/>
      <c r="O262" s="170"/>
    </row>
    <row r="263" spans="1:15" s="9" customFormat="1">
      <c r="A263" s="8"/>
      <c r="B263" s="8"/>
      <c r="C263" s="8"/>
      <c r="D263" s="8"/>
      <c r="E263" s="8"/>
      <c r="F263" s="170"/>
      <c r="G263" s="8"/>
      <c r="H263" s="8"/>
      <c r="I263" s="293"/>
      <c r="J263" s="170"/>
      <c r="K263" s="8"/>
      <c r="L263" s="172"/>
      <c r="O263" s="170"/>
    </row>
    <row r="264" spans="1:15" s="9" customFormat="1">
      <c r="A264" s="8"/>
      <c r="B264" s="8"/>
      <c r="C264" s="8"/>
      <c r="D264" s="8"/>
      <c r="E264" s="8"/>
      <c r="F264" s="170"/>
      <c r="G264" s="8"/>
      <c r="H264" s="8"/>
      <c r="I264" s="293"/>
      <c r="J264" s="170"/>
      <c r="K264" s="8"/>
      <c r="L264" s="172"/>
      <c r="O264" s="170"/>
    </row>
    <row r="265" spans="1:15" s="9" customFormat="1">
      <c r="A265" s="8"/>
      <c r="B265" s="8"/>
      <c r="C265" s="8"/>
      <c r="D265" s="8"/>
      <c r="E265" s="8"/>
      <c r="F265" s="170"/>
      <c r="G265" s="8"/>
      <c r="H265" s="8"/>
      <c r="I265" s="293"/>
      <c r="J265" s="170"/>
      <c r="K265" s="8"/>
      <c r="L265" s="172"/>
      <c r="O265" s="170"/>
    </row>
    <row r="266" spans="1:15" s="9" customFormat="1">
      <c r="A266" s="8"/>
      <c r="B266" s="8"/>
      <c r="C266" s="8"/>
      <c r="D266" s="8"/>
      <c r="E266" s="8"/>
      <c r="F266" s="170"/>
      <c r="G266" s="8"/>
      <c r="H266" s="8"/>
      <c r="I266" s="293"/>
      <c r="J266" s="170"/>
      <c r="K266" s="8"/>
      <c r="L266" s="172"/>
      <c r="O266" s="170"/>
    </row>
    <row r="267" spans="1:15" s="9" customFormat="1">
      <c r="A267" s="8"/>
      <c r="B267" s="8"/>
      <c r="C267" s="8"/>
      <c r="D267" s="8"/>
      <c r="E267" s="8"/>
      <c r="F267" s="170"/>
      <c r="G267" s="8"/>
      <c r="H267" s="8"/>
      <c r="I267" s="293"/>
      <c r="J267" s="170"/>
      <c r="K267" s="8"/>
      <c r="L267" s="172"/>
      <c r="O267" s="170"/>
    </row>
    <row r="268" spans="1:15" s="9" customFormat="1">
      <c r="A268" s="8"/>
      <c r="B268" s="8"/>
      <c r="C268" s="8"/>
      <c r="D268" s="8"/>
      <c r="E268" s="8"/>
      <c r="F268" s="170"/>
      <c r="G268" s="8"/>
      <c r="H268" s="8"/>
      <c r="I268" s="293"/>
      <c r="J268" s="170"/>
      <c r="K268" s="8"/>
      <c r="L268" s="172"/>
      <c r="O268" s="170"/>
    </row>
    <row r="269" spans="1:15" s="9" customFormat="1">
      <c r="A269" s="8"/>
      <c r="B269" s="8"/>
      <c r="C269" s="8"/>
      <c r="D269" s="8"/>
      <c r="E269" s="8"/>
      <c r="F269" s="170"/>
      <c r="G269" s="8"/>
      <c r="H269" s="8"/>
      <c r="I269" s="293"/>
      <c r="J269" s="170"/>
      <c r="K269" s="8"/>
      <c r="L269" s="172"/>
      <c r="O269" s="170"/>
    </row>
    <row r="270" spans="1:15" s="9" customFormat="1">
      <c r="A270" s="8"/>
      <c r="B270" s="8"/>
      <c r="C270" s="8"/>
      <c r="D270" s="8"/>
      <c r="E270" s="8"/>
      <c r="F270" s="170"/>
      <c r="G270" s="8"/>
      <c r="H270" s="8"/>
      <c r="I270" s="293"/>
      <c r="J270" s="170"/>
      <c r="K270" s="8"/>
      <c r="L270" s="172"/>
      <c r="O270" s="170"/>
    </row>
    <row r="271" spans="1:15" s="9" customFormat="1">
      <c r="A271" s="8"/>
      <c r="B271" s="8"/>
      <c r="C271" s="8"/>
      <c r="D271" s="8"/>
      <c r="E271" s="8"/>
      <c r="F271" s="170"/>
      <c r="G271" s="8"/>
      <c r="H271" s="8"/>
      <c r="I271" s="293"/>
      <c r="J271" s="170"/>
      <c r="K271" s="8"/>
      <c r="L271" s="172"/>
      <c r="O271" s="170"/>
    </row>
    <row r="272" spans="1:15" s="9" customFormat="1">
      <c r="A272" s="8"/>
      <c r="B272" s="8"/>
      <c r="C272" s="8"/>
      <c r="D272" s="8"/>
      <c r="E272" s="8"/>
      <c r="F272" s="170"/>
      <c r="G272" s="8"/>
      <c r="H272" s="8"/>
      <c r="I272" s="293"/>
      <c r="J272" s="170"/>
      <c r="K272" s="8"/>
      <c r="L272" s="172"/>
      <c r="O272" s="170"/>
    </row>
    <row r="273" spans="1:15" s="9" customFormat="1">
      <c r="A273" s="8"/>
      <c r="B273" s="8"/>
      <c r="C273" s="8"/>
      <c r="D273" s="8"/>
      <c r="E273" s="8"/>
      <c r="F273" s="170"/>
      <c r="G273" s="8"/>
      <c r="H273" s="8"/>
      <c r="I273" s="293"/>
      <c r="J273" s="170"/>
      <c r="K273" s="8"/>
      <c r="L273" s="172"/>
      <c r="O273" s="170"/>
    </row>
    <row r="274" spans="1:15" s="9" customFormat="1">
      <c r="A274" s="8"/>
      <c r="B274" s="8"/>
      <c r="C274" s="8"/>
      <c r="D274" s="8"/>
      <c r="E274" s="8"/>
      <c r="F274" s="170"/>
      <c r="G274" s="8"/>
      <c r="H274" s="8"/>
      <c r="I274" s="293"/>
      <c r="J274" s="170"/>
      <c r="K274" s="8"/>
      <c r="L274" s="172"/>
      <c r="O274" s="170"/>
    </row>
    <row r="275" spans="1:15" s="9" customFormat="1">
      <c r="A275" s="8"/>
      <c r="B275" s="8"/>
      <c r="C275" s="8"/>
      <c r="D275" s="8"/>
      <c r="E275" s="8"/>
      <c r="F275" s="170"/>
      <c r="G275" s="8"/>
      <c r="H275" s="8"/>
      <c r="I275" s="293"/>
      <c r="J275" s="170"/>
      <c r="K275" s="8"/>
      <c r="L275" s="172"/>
      <c r="O275" s="170"/>
    </row>
    <row r="276" spans="1:15" s="9" customFormat="1">
      <c r="A276" s="8"/>
      <c r="B276" s="8"/>
      <c r="C276" s="8"/>
      <c r="D276" s="8"/>
      <c r="E276" s="8"/>
      <c r="F276" s="170"/>
      <c r="G276" s="8"/>
      <c r="H276" s="8"/>
      <c r="I276" s="293"/>
      <c r="J276" s="170"/>
      <c r="K276" s="8"/>
      <c r="L276" s="172"/>
      <c r="O276" s="170"/>
    </row>
    <row r="277" spans="1:15" s="9" customFormat="1">
      <c r="A277" s="8"/>
      <c r="B277" s="8"/>
      <c r="C277" s="8"/>
      <c r="D277" s="8"/>
      <c r="E277" s="8"/>
      <c r="F277" s="170"/>
      <c r="G277" s="8"/>
      <c r="H277" s="8"/>
      <c r="I277" s="293"/>
      <c r="J277" s="170"/>
      <c r="K277" s="8"/>
      <c r="L277" s="172"/>
      <c r="O277" s="170"/>
    </row>
    <row r="278" spans="1:15" s="9" customFormat="1">
      <c r="A278" s="8"/>
      <c r="B278" s="8"/>
      <c r="C278" s="8"/>
      <c r="D278" s="8"/>
      <c r="E278" s="8"/>
      <c r="F278" s="170"/>
      <c r="G278" s="8"/>
      <c r="H278" s="8"/>
      <c r="I278" s="293"/>
      <c r="J278" s="170"/>
      <c r="K278" s="8"/>
      <c r="L278" s="172"/>
      <c r="O278" s="170"/>
    </row>
    <row r="279" spans="1:15" s="9" customFormat="1">
      <c r="A279" s="8"/>
      <c r="B279" s="8"/>
      <c r="C279" s="8"/>
      <c r="D279" s="8"/>
      <c r="E279" s="8"/>
      <c r="F279" s="170"/>
      <c r="G279" s="8"/>
      <c r="H279" s="8"/>
      <c r="I279" s="293"/>
      <c r="J279" s="170"/>
      <c r="K279" s="8"/>
      <c r="L279" s="172"/>
      <c r="O279" s="170"/>
    </row>
    <row r="280" spans="1:15" s="9" customFormat="1">
      <c r="A280" s="8"/>
      <c r="B280" s="8"/>
      <c r="C280" s="8"/>
      <c r="D280" s="8"/>
      <c r="E280" s="8"/>
      <c r="F280" s="170"/>
      <c r="G280" s="8"/>
      <c r="H280" s="8"/>
      <c r="I280" s="293"/>
      <c r="J280" s="170"/>
      <c r="K280" s="8"/>
      <c r="L280" s="172"/>
      <c r="O280" s="170"/>
    </row>
    <row r="281" spans="1:15" s="9" customFormat="1">
      <c r="A281" s="8"/>
      <c r="B281" s="8"/>
      <c r="C281" s="8"/>
      <c r="D281" s="8"/>
      <c r="E281" s="8"/>
      <c r="F281" s="170"/>
      <c r="G281" s="8"/>
      <c r="H281" s="8"/>
      <c r="I281" s="293"/>
      <c r="J281" s="170"/>
      <c r="K281" s="8"/>
      <c r="L281" s="172"/>
      <c r="O281" s="170"/>
    </row>
    <row r="282" spans="1:15" s="9" customFormat="1">
      <c r="A282" s="8"/>
      <c r="B282" s="8"/>
      <c r="C282" s="8"/>
      <c r="D282" s="8"/>
      <c r="E282" s="8"/>
      <c r="F282" s="170"/>
      <c r="G282" s="8"/>
      <c r="H282" s="8"/>
      <c r="I282" s="293"/>
      <c r="J282" s="170"/>
      <c r="K282" s="8"/>
      <c r="L282" s="172"/>
      <c r="O282" s="170"/>
    </row>
    <row r="283" spans="1:15" s="9" customFormat="1">
      <c r="A283" s="8"/>
      <c r="B283" s="8"/>
      <c r="C283" s="8"/>
      <c r="D283" s="8"/>
      <c r="E283" s="8"/>
      <c r="F283" s="170"/>
      <c r="G283" s="8"/>
      <c r="H283" s="8"/>
      <c r="I283" s="293"/>
      <c r="J283" s="170"/>
      <c r="K283" s="8"/>
      <c r="L283" s="172"/>
      <c r="O283" s="170"/>
    </row>
    <row r="284" spans="1:15" s="9" customFormat="1">
      <c r="A284" s="8"/>
      <c r="B284" s="8"/>
      <c r="C284" s="8"/>
      <c r="D284" s="8"/>
      <c r="E284" s="8"/>
      <c r="F284" s="170"/>
      <c r="G284" s="8"/>
      <c r="H284" s="8"/>
      <c r="I284" s="293"/>
      <c r="J284" s="170"/>
      <c r="K284" s="8"/>
      <c r="L284" s="172"/>
      <c r="O284" s="170"/>
    </row>
    <row r="285" spans="1:15" s="9" customFormat="1">
      <c r="A285" s="8"/>
      <c r="B285" s="8"/>
      <c r="C285" s="8"/>
      <c r="D285" s="8"/>
      <c r="E285" s="8"/>
      <c r="F285" s="170"/>
      <c r="G285" s="8"/>
      <c r="H285" s="8"/>
      <c r="I285" s="293"/>
      <c r="J285" s="170"/>
      <c r="K285" s="8"/>
      <c r="L285" s="172"/>
      <c r="O285" s="170"/>
    </row>
    <row r="286" spans="1:15" s="9" customFormat="1">
      <c r="A286" s="8"/>
      <c r="B286" s="8"/>
      <c r="C286" s="8"/>
      <c r="D286" s="8"/>
      <c r="E286" s="8"/>
      <c r="F286" s="170"/>
      <c r="G286" s="8"/>
      <c r="H286" s="8"/>
      <c r="I286" s="293"/>
      <c r="J286" s="170"/>
      <c r="K286" s="8"/>
      <c r="L286" s="172"/>
      <c r="O286" s="170"/>
    </row>
    <row r="287" spans="1:15" s="9" customFormat="1">
      <c r="A287" s="8"/>
      <c r="B287" s="8"/>
      <c r="C287" s="8"/>
      <c r="D287" s="8"/>
      <c r="E287" s="8"/>
      <c r="F287" s="170"/>
      <c r="G287" s="8"/>
      <c r="H287" s="8"/>
      <c r="I287" s="293"/>
      <c r="J287" s="170"/>
      <c r="K287" s="8"/>
      <c r="L287" s="172"/>
      <c r="O287" s="170"/>
    </row>
    <row r="288" spans="1:15" s="9" customFormat="1">
      <c r="A288" s="8"/>
      <c r="B288" s="8"/>
      <c r="C288" s="8"/>
      <c r="D288" s="8"/>
      <c r="E288" s="8"/>
      <c r="F288" s="170"/>
      <c r="G288" s="8"/>
      <c r="H288" s="8"/>
      <c r="I288" s="293"/>
      <c r="J288" s="170"/>
      <c r="K288" s="8"/>
      <c r="L288" s="172"/>
      <c r="O288" s="170"/>
    </row>
    <row r="289" spans="1:15" s="9" customFormat="1">
      <c r="A289" s="8"/>
      <c r="B289" s="8"/>
      <c r="C289" s="8"/>
      <c r="D289" s="8"/>
      <c r="E289" s="8"/>
      <c r="F289" s="170"/>
      <c r="G289" s="8"/>
      <c r="H289" s="8"/>
      <c r="I289" s="293"/>
      <c r="J289" s="170"/>
      <c r="K289" s="8"/>
      <c r="L289" s="172"/>
      <c r="O289" s="170"/>
    </row>
    <row r="290" spans="1:15" s="9" customFormat="1">
      <c r="A290" s="8"/>
      <c r="B290" s="8"/>
      <c r="C290" s="8"/>
      <c r="D290" s="8"/>
      <c r="E290" s="8"/>
      <c r="F290" s="170"/>
      <c r="G290" s="8"/>
      <c r="H290" s="8"/>
      <c r="I290" s="293"/>
      <c r="J290" s="170"/>
      <c r="K290" s="8"/>
      <c r="L290" s="172"/>
      <c r="O290" s="170"/>
    </row>
    <row r="291" spans="1:15" s="9" customFormat="1">
      <c r="A291" s="8"/>
      <c r="B291" s="8"/>
      <c r="C291" s="8"/>
      <c r="D291" s="8"/>
      <c r="E291" s="8"/>
      <c r="F291" s="170"/>
      <c r="G291" s="8"/>
      <c r="H291" s="8"/>
      <c r="I291" s="293"/>
      <c r="J291" s="170"/>
      <c r="K291" s="8"/>
      <c r="L291" s="172"/>
      <c r="O291" s="170"/>
    </row>
    <row r="292" spans="1:15" s="9" customFormat="1">
      <c r="A292" s="8"/>
      <c r="B292" s="8"/>
      <c r="C292" s="8"/>
      <c r="D292" s="8"/>
      <c r="E292" s="8"/>
      <c r="F292" s="170"/>
      <c r="G292" s="8"/>
      <c r="H292" s="8"/>
      <c r="I292" s="293"/>
      <c r="J292" s="170"/>
      <c r="K292" s="8"/>
      <c r="L292" s="172"/>
      <c r="O292" s="170"/>
    </row>
    <row r="293" spans="1:15" s="9" customFormat="1">
      <c r="A293" s="8"/>
      <c r="B293" s="8"/>
      <c r="C293" s="8"/>
      <c r="D293" s="8"/>
      <c r="E293" s="8"/>
      <c r="F293" s="170"/>
      <c r="G293" s="8"/>
      <c r="H293" s="8"/>
      <c r="I293" s="293"/>
      <c r="J293" s="170"/>
      <c r="K293" s="8"/>
      <c r="L293" s="172"/>
      <c r="O293" s="170"/>
    </row>
    <row r="294" spans="1:15" s="9" customFormat="1">
      <c r="A294" s="8"/>
      <c r="B294" s="8"/>
      <c r="C294" s="8"/>
      <c r="D294" s="8"/>
      <c r="E294" s="8"/>
      <c r="F294" s="170"/>
      <c r="G294" s="8"/>
      <c r="H294" s="8"/>
      <c r="I294" s="293"/>
      <c r="J294" s="170"/>
      <c r="K294" s="8"/>
      <c r="L294" s="172"/>
      <c r="O294" s="170"/>
    </row>
    <row r="295" spans="1:15" s="9" customFormat="1">
      <c r="A295" s="8"/>
      <c r="B295" s="8"/>
      <c r="C295" s="8"/>
      <c r="D295" s="8"/>
      <c r="E295" s="8"/>
      <c r="F295" s="170"/>
      <c r="G295" s="8"/>
      <c r="H295" s="8"/>
      <c r="I295" s="293"/>
      <c r="J295" s="170"/>
      <c r="K295" s="8"/>
      <c r="L295" s="172"/>
      <c r="O295" s="170"/>
    </row>
    <row r="296" spans="1:15" s="9" customFormat="1">
      <c r="A296" s="8"/>
      <c r="B296" s="8"/>
      <c r="C296" s="8"/>
      <c r="D296" s="8"/>
      <c r="E296" s="8"/>
      <c r="F296" s="170"/>
      <c r="G296" s="8"/>
      <c r="H296" s="8"/>
      <c r="I296" s="293"/>
      <c r="J296" s="170"/>
      <c r="K296" s="8"/>
      <c r="L296" s="172"/>
      <c r="O296" s="170"/>
    </row>
    <row r="297" spans="1:15" s="9" customFormat="1">
      <c r="A297" s="8"/>
      <c r="B297" s="8"/>
      <c r="C297" s="8"/>
      <c r="D297" s="8"/>
      <c r="E297" s="8"/>
      <c r="F297" s="170"/>
      <c r="G297" s="8"/>
      <c r="H297" s="8"/>
      <c r="I297" s="293"/>
      <c r="J297" s="170"/>
      <c r="K297" s="8"/>
      <c r="L297" s="172"/>
      <c r="O297" s="170"/>
    </row>
    <row r="298" spans="1:15" s="9" customFormat="1">
      <c r="A298" s="8"/>
      <c r="B298" s="8"/>
      <c r="C298" s="8"/>
      <c r="D298" s="8"/>
      <c r="E298" s="8"/>
      <c r="F298" s="170"/>
      <c r="G298" s="8"/>
      <c r="H298" s="8"/>
      <c r="I298" s="293"/>
      <c r="J298" s="170"/>
      <c r="K298" s="8"/>
      <c r="L298" s="172"/>
      <c r="O298" s="170"/>
    </row>
    <row r="299" spans="1:15" s="9" customFormat="1">
      <c r="A299" s="8"/>
      <c r="B299" s="8"/>
      <c r="C299" s="8"/>
      <c r="D299" s="8"/>
      <c r="E299" s="8"/>
      <c r="F299" s="170"/>
      <c r="G299" s="8"/>
      <c r="H299" s="8"/>
      <c r="I299" s="293"/>
      <c r="J299" s="170"/>
      <c r="K299" s="8"/>
      <c r="L299" s="172"/>
      <c r="O299" s="170"/>
    </row>
    <row r="300" spans="1:15" s="9" customFormat="1">
      <c r="A300" s="8"/>
      <c r="B300" s="8"/>
      <c r="C300" s="8"/>
      <c r="D300" s="8"/>
      <c r="E300" s="8"/>
      <c r="F300" s="170"/>
      <c r="G300" s="8"/>
      <c r="H300" s="8"/>
      <c r="I300" s="293"/>
      <c r="J300" s="170"/>
      <c r="K300" s="8"/>
      <c r="L300" s="172"/>
      <c r="O300" s="170"/>
    </row>
    <row r="301" spans="1:15" s="9" customFormat="1">
      <c r="A301" s="8"/>
      <c r="B301" s="8"/>
      <c r="C301" s="8"/>
      <c r="D301" s="8"/>
      <c r="E301" s="8"/>
      <c r="F301" s="170"/>
      <c r="G301" s="8"/>
      <c r="H301" s="8"/>
      <c r="I301" s="293"/>
      <c r="J301" s="170"/>
      <c r="K301" s="8"/>
      <c r="L301" s="172"/>
      <c r="O301" s="170"/>
    </row>
    <row r="302" spans="1:15" s="9" customFormat="1">
      <c r="A302" s="8"/>
      <c r="B302" s="8"/>
      <c r="C302" s="8"/>
      <c r="D302" s="8"/>
      <c r="E302" s="8"/>
      <c r="F302" s="170"/>
      <c r="G302" s="8"/>
      <c r="H302" s="8"/>
      <c r="I302" s="293"/>
      <c r="J302" s="170"/>
      <c r="K302" s="8"/>
      <c r="L302" s="172"/>
      <c r="O302" s="170"/>
    </row>
    <row r="303" spans="1:15" s="9" customFormat="1">
      <c r="A303" s="8"/>
      <c r="B303" s="8"/>
      <c r="C303" s="8"/>
      <c r="D303" s="8"/>
      <c r="E303" s="8"/>
      <c r="F303" s="170"/>
      <c r="G303" s="8"/>
      <c r="H303" s="8"/>
      <c r="I303" s="293"/>
      <c r="J303" s="170"/>
      <c r="K303" s="8"/>
      <c r="L303" s="172"/>
      <c r="O303" s="170"/>
    </row>
    <row r="304" spans="1:15" s="9" customFormat="1">
      <c r="A304" s="8"/>
      <c r="B304" s="8"/>
      <c r="C304" s="8"/>
      <c r="D304" s="8"/>
      <c r="E304" s="8"/>
      <c r="F304" s="170"/>
      <c r="G304" s="8"/>
      <c r="H304" s="8"/>
      <c r="I304" s="293"/>
      <c r="J304" s="170"/>
      <c r="K304" s="8"/>
      <c r="L304" s="172"/>
      <c r="O304" s="170"/>
    </row>
    <row r="305" spans="1:15" s="9" customFormat="1">
      <c r="A305" s="8"/>
      <c r="B305" s="8"/>
      <c r="C305" s="8"/>
      <c r="D305" s="8"/>
      <c r="E305" s="8"/>
      <c r="F305" s="170"/>
      <c r="G305" s="8"/>
      <c r="H305" s="8"/>
      <c r="I305" s="293"/>
      <c r="J305" s="170"/>
      <c r="K305" s="8"/>
      <c r="L305" s="172"/>
      <c r="O305" s="170"/>
    </row>
    <row r="306" spans="1:15" s="9" customFormat="1">
      <c r="A306" s="8"/>
      <c r="B306" s="8"/>
      <c r="C306" s="8"/>
      <c r="D306" s="8"/>
      <c r="E306" s="8"/>
      <c r="F306" s="170"/>
      <c r="G306" s="8"/>
      <c r="H306" s="8"/>
      <c r="I306" s="293"/>
      <c r="J306" s="170"/>
      <c r="K306" s="8"/>
      <c r="L306" s="172"/>
      <c r="O306" s="170"/>
    </row>
    <row r="307" spans="1:15" s="9" customFormat="1">
      <c r="A307" s="8"/>
      <c r="B307" s="8"/>
      <c r="C307" s="8"/>
      <c r="D307" s="8"/>
      <c r="E307" s="8"/>
      <c r="F307" s="170"/>
      <c r="G307" s="8"/>
      <c r="H307" s="8"/>
      <c r="I307" s="293"/>
      <c r="J307" s="170"/>
      <c r="K307" s="8"/>
      <c r="L307" s="172"/>
      <c r="O307" s="170"/>
    </row>
    <row r="308" spans="1:15" s="9" customFormat="1">
      <c r="A308" s="8"/>
      <c r="B308" s="8"/>
      <c r="C308" s="8"/>
      <c r="D308" s="8"/>
      <c r="E308" s="8"/>
      <c r="F308" s="170"/>
      <c r="G308" s="8"/>
      <c r="H308" s="8"/>
      <c r="I308" s="293"/>
      <c r="J308" s="170"/>
      <c r="K308" s="8"/>
      <c r="L308" s="172"/>
      <c r="O308" s="170"/>
    </row>
    <row r="309" spans="1:15" s="9" customFormat="1">
      <c r="A309" s="8"/>
      <c r="B309" s="8"/>
      <c r="C309" s="8"/>
      <c r="D309" s="8"/>
      <c r="E309" s="8"/>
      <c r="F309" s="170"/>
      <c r="G309" s="8"/>
      <c r="H309" s="8"/>
      <c r="I309" s="293"/>
      <c r="J309" s="170"/>
      <c r="K309" s="8"/>
      <c r="L309" s="172"/>
      <c r="O309" s="170"/>
    </row>
    <row r="310" spans="1:15" s="9" customFormat="1">
      <c r="A310" s="8"/>
      <c r="B310" s="8"/>
      <c r="C310" s="8"/>
      <c r="D310" s="8"/>
      <c r="E310" s="8"/>
      <c r="F310" s="170"/>
      <c r="G310" s="8"/>
      <c r="H310" s="8"/>
      <c r="I310" s="293"/>
      <c r="J310" s="170"/>
      <c r="K310" s="8"/>
      <c r="L310" s="172"/>
      <c r="O310" s="170"/>
    </row>
    <row r="311" spans="1:15" s="9" customFormat="1">
      <c r="A311" s="8"/>
      <c r="B311" s="8"/>
      <c r="C311" s="8"/>
      <c r="D311" s="8"/>
      <c r="E311" s="8"/>
      <c r="F311" s="170"/>
      <c r="G311" s="8"/>
      <c r="H311" s="8"/>
      <c r="I311" s="293"/>
      <c r="J311" s="170"/>
      <c r="K311" s="8"/>
      <c r="L311" s="172"/>
      <c r="O311" s="170"/>
    </row>
    <row r="312" spans="1:15" s="9" customFormat="1">
      <c r="A312" s="8"/>
      <c r="B312" s="8"/>
      <c r="C312" s="8"/>
      <c r="D312" s="8"/>
      <c r="E312" s="8"/>
      <c r="F312" s="170"/>
      <c r="G312" s="8"/>
      <c r="H312" s="8"/>
      <c r="I312" s="293"/>
      <c r="J312" s="170"/>
      <c r="K312" s="8"/>
      <c r="L312" s="172"/>
      <c r="O312" s="170"/>
    </row>
    <row r="313" spans="1:15" s="9" customFormat="1">
      <c r="A313" s="8"/>
      <c r="B313" s="8"/>
      <c r="C313" s="8"/>
      <c r="D313" s="8"/>
      <c r="E313" s="8"/>
      <c r="F313" s="170"/>
      <c r="G313" s="8"/>
      <c r="H313" s="8"/>
      <c r="I313" s="293"/>
      <c r="J313" s="170"/>
      <c r="K313" s="8"/>
      <c r="L313" s="172"/>
      <c r="O313" s="170"/>
    </row>
    <row r="314" spans="1:15" s="9" customFormat="1">
      <c r="A314" s="8"/>
      <c r="B314" s="8"/>
      <c r="C314" s="8"/>
      <c r="D314" s="8"/>
      <c r="E314" s="8"/>
      <c r="F314" s="170"/>
      <c r="G314" s="8"/>
      <c r="H314" s="8"/>
      <c r="I314" s="293"/>
      <c r="J314" s="170"/>
      <c r="K314" s="8"/>
      <c r="L314" s="172"/>
      <c r="O314" s="170"/>
    </row>
    <row r="315" spans="1:15" s="9" customFormat="1">
      <c r="A315" s="8"/>
      <c r="B315" s="8"/>
      <c r="C315" s="8"/>
      <c r="D315" s="8"/>
      <c r="E315" s="8"/>
      <c r="F315" s="170"/>
      <c r="G315" s="8"/>
      <c r="H315" s="8"/>
      <c r="I315" s="293"/>
      <c r="J315" s="170"/>
      <c r="K315" s="8"/>
      <c r="L315" s="172"/>
      <c r="O315" s="170"/>
    </row>
    <row r="316" spans="1:15" s="9" customFormat="1">
      <c r="A316" s="8"/>
      <c r="B316" s="8"/>
      <c r="C316" s="8"/>
      <c r="D316" s="8"/>
      <c r="E316" s="8"/>
      <c r="F316" s="170"/>
      <c r="G316" s="8"/>
      <c r="H316" s="8"/>
      <c r="I316" s="293"/>
      <c r="J316" s="170"/>
      <c r="K316" s="8"/>
      <c r="L316" s="172"/>
      <c r="O316" s="170"/>
    </row>
    <row r="317" spans="1:15" s="9" customFormat="1">
      <c r="A317" s="8"/>
      <c r="B317" s="8"/>
      <c r="C317" s="8"/>
      <c r="D317" s="8"/>
      <c r="E317" s="8"/>
      <c r="F317" s="170"/>
      <c r="G317" s="8"/>
      <c r="H317" s="8"/>
      <c r="I317" s="293"/>
      <c r="J317" s="170"/>
      <c r="K317" s="8"/>
      <c r="L317" s="172"/>
      <c r="O317" s="170"/>
    </row>
    <row r="318" spans="1:15" s="9" customFormat="1">
      <c r="A318" s="8"/>
      <c r="B318" s="8"/>
      <c r="C318" s="8"/>
      <c r="D318" s="8"/>
      <c r="E318" s="8"/>
      <c r="F318" s="170"/>
      <c r="G318" s="8"/>
      <c r="H318" s="8"/>
      <c r="I318" s="293"/>
      <c r="J318" s="170"/>
      <c r="K318" s="8"/>
      <c r="L318" s="172"/>
      <c r="O318" s="170"/>
    </row>
    <row r="319" spans="1:15" s="9" customFormat="1">
      <c r="A319" s="8"/>
      <c r="B319" s="8"/>
      <c r="C319" s="8"/>
      <c r="D319" s="8"/>
      <c r="E319" s="8"/>
      <c r="F319" s="170"/>
      <c r="G319" s="8"/>
      <c r="H319" s="8"/>
      <c r="I319" s="293"/>
      <c r="J319" s="170"/>
      <c r="K319" s="8"/>
      <c r="L319" s="172"/>
      <c r="O319" s="170"/>
    </row>
    <row r="320" spans="1:15" s="9" customFormat="1">
      <c r="A320" s="8"/>
      <c r="B320" s="8"/>
      <c r="C320" s="8"/>
      <c r="D320" s="8"/>
      <c r="E320" s="8"/>
      <c r="F320" s="170"/>
      <c r="G320" s="8"/>
      <c r="H320" s="8"/>
      <c r="I320" s="293"/>
      <c r="J320" s="170"/>
      <c r="K320" s="8"/>
      <c r="L320" s="172"/>
      <c r="O320" s="170"/>
    </row>
    <row r="321" spans="1:15" s="9" customFormat="1">
      <c r="A321" s="8"/>
      <c r="B321" s="8"/>
      <c r="C321" s="8"/>
      <c r="D321" s="8"/>
      <c r="E321" s="8"/>
      <c r="F321" s="170"/>
      <c r="G321" s="8"/>
      <c r="H321" s="8"/>
      <c r="I321" s="293"/>
      <c r="J321" s="170"/>
      <c r="K321" s="8"/>
      <c r="L321" s="172"/>
      <c r="O321" s="170"/>
    </row>
    <row r="322" spans="1:15" s="9" customFormat="1">
      <c r="A322" s="8"/>
      <c r="B322" s="8"/>
      <c r="C322" s="8"/>
      <c r="D322" s="8"/>
      <c r="E322" s="8"/>
      <c r="F322" s="170"/>
      <c r="G322" s="8"/>
      <c r="H322" s="8"/>
      <c r="I322" s="293"/>
      <c r="J322" s="170"/>
      <c r="K322" s="8"/>
      <c r="L322" s="172"/>
      <c r="O322" s="170"/>
    </row>
    <row r="323" spans="1:15" s="9" customFormat="1">
      <c r="A323" s="8"/>
      <c r="B323" s="8"/>
      <c r="C323" s="8"/>
      <c r="D323" s="8"/>
      <c r="E323" s="8"/>
      <c r="F323" s="170"/>
      <c r="G323" s="8"/>
      <c r="H323" s="8"/>
      <c r="I323" s="293"/>
      <c r="J323" s="170"/>
      <c r="K323" s="8"/>
      <c r="L323" s="172"/>
      <c r="O323" s="170"/>
    </row>
    <row r="324" spans="1:15" s="9" customFormat="1">
      <c r="A324" s="8"/>
      <c r="B324" s="8"/>
      <c r="C324" s="8"/>
      <c r="D324" s="8"/>
      <c r="E324" s="8"/>
      <c r="F324" s="170"/>
      <c r="G324" s="8"/>
      <c r="H324" s="8"/>
      <c r="I324" s="293"/>
      <c r="J324" s="170"/>
      <c r="K324" s="8"/>
      <c r="L324" s="172"/>
      <c r="O324" s="170"/>
    </row>
    <row r="325" spans="1:15" s="9" customFormat="1">
      <c r="A325" s="8"/>
      <c r="B325" s="8"/>
      <c r="C325" s="8"/>
      <c r="D325" s="8"/>
      <c r="E325" s="8"/>
      <c r="F325" s="170"/>
      <c r="G325" s="8"/>
      <c r="H325" s="8"/>
      <c r="I325" s="293"/>
      <c r="J325" s="170"/>
      <c r="K325" s="8"/>
      <c r="L325" s="172"/>
      <c r="O325" s="170"/>
    </row>
    <row r="326" spans="1:15" s="9" customFormat="1">
      <c r="A326" s="8"/>
      <c r="B326" s="8"/>
      <c r="C326" s="8"/>
      <c r="D326" s="8"/>
      <c r="E326" s="8"/>
      <c r="F326" s="170"/>
      <c r="G326" s="8"/>
      <c r="H326" s="8"/>
      <c r="I326" s="293"/>
      <c r="J326" s="170"/>
      <c r="K326" s="8"/>
      <c r="L326" s="172"/>
      <c r="O326" s="170"/>
    </row>
    <row r="327" spans="1:15" s="9" customFormat="1">
      <c r="A327" s="8"/>
      <c r="B327" s="8"/>
      <c r="C327" s="8"/>
      <c r="D327" s="8"/>
      <c r="E327" s="8"/>
      <c r="F327" s="170"/>
      <c r="G327" s="8"/>
      <c r="H327" s="8"/>
      <c r="I327" s="293"/>
      <c r="J327" s="170"/>
      <c r="K327" s="8"/>
      <c r="L327" s="172"/>
      <c r="O327" s="170"/>
    </row>
    <row r="328" spans="1:15" s="9" customFormat="1">
      <c r="A328" s="8"/>
      <c r="B328" s="8"/>
      <c r="C328" s="8"/>
      <c r="D328" s="8"/>
      <c r="E328" s="8"/>
      <c r="F328" s="170"/>
      <c r="G328" s="8"/>
      <c r="H328" s="8"/>
      <c r="I328" s="293"/>
      <c r="J328" s="170"/>
      <c r="K328" s="8"/>
      <c r="L328" s="172"/>
      <c r="O328" s="170"/>
    </row>
    <row r="329" spans="1:15" s="9" customFormat="1">
      <c r="A329" s="8"/>
      <c r="B329" s="8"/>
      <c r="C329" s="8"/>
      <c r="D329" s="8"/>
      <c r="E329" s="8"/>
      <c r="F329" s="170"/>
      <c r="G329" s="8"/>
      <c r="H329" s="8"/>
      <c r="I329" s="293"/>
      <c r="J329" s="170"/>
      <c r="K329" s="8"/>
      <c r="L329" s="172"/>
      <c r="O329" s="170"/>
    </row>
    <row r="330" spans="1:15" s="9" customFormat="1">
      <c r="A330" s="8"/>
      <c r="B330" s="8"/>
      <c r="C330" s="8"/>
      <c r="D330" s="8"/>
      <c r="E330" s="8"/>
      <c r="F330" s="170"/>
      <c r="G330" s="8"/>
      <c r="H330" s="8"/>
      <c r="I330" s="293"/>
      <c r="J330" s="170"/>
      <c r="K330" s="8"/>
      <c r="L330" s="172"/>
      <c r="O330" s="170"/>
    </row>
    <row r="331" spans="1:15" s="9" customFormat="1">
      <c r="A331" s="8"/>
      <c r="B331" s="8"/>
      <c r="C331" s="8"/>
      <c r="D331" s="8"/>
      <c r="E331" s="8"/>
      <c r="F331" s="170"/>
      <c r="G331" s="8"/>
      <c r="H331" s="8"/>
      <c r="I331" s="293"/>
      <c r="J331" s="170"/>
      <c r="K331" s="8"/>
      <c r="L331" s="172"/>
      <c r="O331" s="170"/>
    </row>
    <row r="332" spans="1:15" s="9" customFormat="1">
      <c r="A332" s="8"/>
      <c r="B332" s="8"/>
      <c r="C332" s="8"/>
      <c r="D332" s="8"/>
      <c r="E332" s="8"/>
      <c r="F332" s="170"/>
      <c r="G332" s="8"/>
      <c r="H332" s="8"/>
      <c r="I332" s="293"/>
      <c r="J332" s="170"/>
      <c r="K332" s="8"/>
      <c r="L332" s="172"/>
      <c r="O332" s="170"/>
    </row>
    <row r="333" spans="1:15" s="9" customFormat="1">
      <c r="A333" s="8"/>
      <c r="B333" s="8"/>
      <c r="C333" s="8"/>
      <c r="D333" s="8"/>
      <c r="E333" s="8"/>
      <c r="F333" s="170"/>
      <c r="G333" s="8"/>
      <c r="H333" s="8"/>
      <c r="I333" s="293"/>
      <c r="J333" s="170"/>
      <c r="K333" s="8"/>
      <c r="L333" s="172"/>
      <c r="O333" s="170"/>
    </row>
    <row r="334" spans="1:15" s="9" customFormat="1">
      <c r="A334" s="8"/>
      <c r="B334" s="8"/>
      <c r="C334" s="8"/>
      <c r="D334" s="8"/>
      <c r="E334" s="8"/>
      <c r="F334" s="170"/>
      <c r="G334" s="8"/>
      <c r="H334" s="8"/>
      <c r="I334" s="293"/>
      <c r="J334" s="170"/>
      <c r="K334" s="8"/>
      <c r="L334" s="172"/>
      <c r="O334" s="170"/>
    </row>
    <row r="335" spans="1:15" s="9" customFormat="1">
      <c r="A335" s="8"/>
      <c r="B335" s="8"/>
      <c r="C335" s="8"/>
      <c r="D335" s="8"/>
      <c r="E335" s="8"/>
      <c r="F335" s="170"/>
      <c r="G335" s="8"/>
      <c r="H335" s="8"/>
      <c r="I335" s="293"/>
      <c r="J335" s="170"/>
      <c r="K335" s="8"/>
      <c r="L335" s="172"/>
      <c r="O335" s="170"/>
    </row>
    <row r="336" spans="1:15" s="9" customFormat="1">
      <c r="A336" s="8"/>
      <c r="B336" s="8"/>
      <c r="C336" s="8"/>
      <c r="D336" s="8"/>
      <c r="E336" s="8"/>
      <c r="F336" s="170"/>
      <c r="G336" s="8"/>
      <c r="H336" s="8"/>
      <c r="I336" s="293"/>
      <c r="J336" s="170"/>
      <c r="K336" s="8"/>
      <c r="L336" s="172"/>
      <c r="O336" s="170"/>
    </row>
    <row r="337" spans="1:15" s="9" customFormat="1">
      <c r="A337" s="8"/>
      <c r="B337" s="8"/>
      <c r="C337" s="8"/>
      <c r="D337" s="8"/>
      <c r="E337" s="8"/>
      <c r="F337" s="170"/>
      <c r="G337" s="8"/>
      <c r="H337" s="8"/>
      <c r="I337" s="293"/>
      <c r="J337" s="170"/>
      <c r="K337" s="8"/>
      <c r="L337" s="172"/>
      <c r="O337" s="170"/>
    </row>
    <row r="338" spans="1:15" s="9" customFormat="1">
      <c r="A338" s="8"/>
      <c r="B338" s="8"/>
      <c r="C338" s="8"/>
      <c r="D338" s="8"/>
      <c r="E338" s="8"/>
      <c r="F338" s="170"/>
      <c r="G338" s="8"/>
      <c r="H338" s="8"/>
      <c r="I338" s="293"/>
      <c r="J338" s="170"/>
      <c r="K338" s="8"/>
      <c r="L338" s="172"/>
      <c r="O338" s="170"/>
    </row>
    <row r="339" spans="1:15" s="9" customFormat="1">
      <c r="A339" s="8"/>
      <c r="B339" s="8"/>
      <c r="C339" s="8"/>
      <c r="D339" s="8"/>
      <c r="E339" s="8"/>
      <c r="F339" s="170"/>
      <c r="G339" s="8"/>
      <c r="H339" s="8"/>
      <c r="I339" s="293"/>
      <c r="J339" s="170"/>
      <c r="K339" s="8"/>
      <c r="L339" s="172"/>
      <c r="O339" s="170"/>
    </row>
    <row r="340" spans="1:15" s="9" customFormat="1">
      <c r="A340" s="8"/>
      <c r="B340" s="8"/>
      <c r="C340" s="8"/>
      <c r="D340" s="8"/>
      <c r="E340" s="8"/>
      <c r="F340" s="170"/>
      <c r="G340" s="8"/>
      <c r="H340" s="8"/>
      <c r="I340" s="293"/>
      <c r="J340" s="170"/>
      <c r="K340" s="8"/>
      <c r="L340" s="172"/>
      <c r="O340" s="170"/>
    </row>
    <row r="341" spans="1:15" s="9" customFormat="1">
      <c r="A341" s="8"/>
      <c r="B341" s="8"/>
      <c r="C341" s="8"/>
      <c r="D341" s="8"/>
      <c r="E341" s="8"/>
      <c r="F341" s="170"/>
      <c r="G341" s="8"/>
      <c r="H341" s="8"/>
      <c r="I341" s="293"/>
      <c r="J341" s="170"/>
      <c r="K341" s="8"/>
      <c r="L341" s="172"/>
      <c r="O341" s="170"/>
    </row>
    <row r="342" spans="1:15" s="9" customFormat="1">
      <c r="A342" s="8"/>
      <c r="B342" s="8"/>
      <c r="C342" s="8"/>
      <c r="D342" s="8"/>
      <c r="E342" s="8"/>
      <c r="F342" s="170"/>
      <c r="G342" s="8"/>
      <c r="H342" s="8"/>
      <c r="I342" s="293"/>
      <c r="J342" s="170"/>
      <c r="K342" s="8"/>
      <c r="L342" s="172"/>
      <c r="O342" s="170"/>
    </row>
    <row r="343" spans="1:15" s="9" customFormat="1">
      <c r="A343" s="8"/>
      <c r="B343" s="8"/>
      <c r="C343" s="8"/>
      <c r="D343" s="8"/>
      <c r="E343" s="8"/>
      <c r="F343" s="170"/>
      <c r="G343" s="8"/>
      <c r="H343" s="8"/>
      <c r="I343" s="293"/>
      <c r="J343" s="170"/>
      <c r="K343" s="8"/>
      <c r="L343" s="172"/>
      <c r="O343" s="170"/>
    </row>
    <row r="344" spans="1:15" s="9" customFormat="1">
      <c r="A344" s="8"/>
      <c r="B344" s="8"/>
      <c r="C344" s="8"/>
      <c r="D344" s="8"/>
      <c r="E344" s="8"/>
      <c r="F344" s="170"/>
      <c r="G344" s="8"/>
      <c r="H344" s="8"/>
      <c r="I344" s="293"/>
      <c r="J344" s="170"/>
      <c r="K344" s="8"/>
      <c r="L344" s="172"/>
      <c r="O344" s="170"/>
    </row>
    <row r="345" spans="1:15" s="9" customFormat="1">
      <c r="A345" s="8"/>
      <c r="B345" s="8"/>
      <c r="C345" s="8"/>
      <c r="D345" s="8"/>
      <c r="E345" s="8"/>
      <c r="F345" s="170"/>
      <c r="G345" s="8"/>
      <c r="H345" s="8"/>
      <c r="I345" s="293"/>
      <c r="J345" s="170"/>
      <c r="K345" s="8"/>
      <c r="L345" s="172"/>
      <c r="O345" s="170"/>
    </row>
    <row r="346" spans="1:15" s="9" customFormat="1">
      <c r="A346" s="8"/>
      <c r="B346" s="8"/>
      <c r="C346" s="8"/>
      <c r="D346" s="8"/>
      <c r="E346" s="8"/>
      <c r="F346" s="170"/>
      <c r="G346" s="8"/>
      <c r="H346" s="8"/>
      <c r="I346" s="293"/>
      <c r="J346" s="170"/>
      <c r="K346" s="8"/>
      <c r="L346" s="172"/>
      <c r="O346" s="170"/>
    </row>
    <row r="347" spans="1:15" s="9" customFormat="1">
      <c r="A347" s="8"/>
      <c r="B347" s="8"/>
      <c r="C347" s="8"/>
      <c r="D347" s="8"/>
      <c r="E347" s="8"/>
      <c r="F347" s="170"/>
      <c r="G347" s="8"/>
      <c r="H347" s="8"/>
      <c r="I347" s="293"/>
      <c r="J347" s="170"/>
      <c r="K347" s="8"/>
      <c r="L347" s="172"/>
      <c r="O347" s="170"/>
    </row>
    <row r="348" spans="1:15" s="9" customFormat="1">
      <c r="A348" s="8"/>
      <c r="B348" s="8"/>
      <c r="C348" s="8"/>
      <c r="D348" s="8"/>
      <c r="E348" s="8"/>
      <c r="F348" s="170"/>
      <c r="G348" s="8"/>
      <c r="H348" s="8"/>
      <c r="I348" s="293"/>
      <c r="J348" s="170"/>
      <c r="K348" s="8"/>
      <c r="L348" s="172"/>
      <c r="O348" s="170"/>
    </row>
    <row r="349" spans="1:15" s="9" customFormat="1">
      <c r="A349" s="8"/>
      <c r="B349" s="8"/>
      <c r="C349" s="8"/>
      <c r="D349" s="8"/>
      <c r="E349" s="8"/>
      <c r="F349" s="170"/>
      <c r="G349" s="8"/>
      <c r="H349" s="8"/>
      <c r="I349" s="293"/>
      <c r="J349" s="170"/>
      <c r="K349" s="8"/>
      <c r="L349" s="172"/>
      <c r="O349" s="170"/>
    </row>
    <row r="350" spans="1:15" s="9" customFormat="1">
      <c r="A350" s="8"/>
      <c r="B350" s="8"/>
      <c r="C350" s="8"/>
      <c r="D350" s="8"/>
      <c r="E350" s="8"/>
      <c r="F350" s="170"/>
      <c r="G350" s="8"/>
      <c r="H350" s="8"/>
      <c r="I350" s="293"/>
      <c r="J350" s="170"/>
      <c r="K350" s="8"/>
      <c r="L350" s="172"/>
      <c r="O350" s="170"/>
    </row>
    <row r="351" spans="1:15" s="9" customFormat="1">
      <c r="A351" s="8"/>
      <c r="B351" s="8"/>
      <c r="C351" s="8"/>
      <c r="D351" s="8"/>
      <c r="E351" s="8"/>
      <c r="F351" s="170"/>
      <c r="G351" s="8"/>
      <c r="H351" s="8"/>
      <c r="I351" s="293"/>
      <c r="J351" s="170"/>
      <c r="K351" s="8"/>
      <c r="L351" s="172"/>
      <c r="O351" s="170"/>
    </row>
    <row r="352" spans="1:15" s="9" customFormat="1">
      <c r="A352" s="8"/>
      <c r="B352" s="8"/>
      <c r="C352" s="8"/>
      <c r="D352" s="8"/>
      <c r="E352" s="8"/>
      <c r="F352" s="170"/>
      <c r="G352" s="8"/>
      <c r="H352" s="8"/>
      <c r="I352" s="293"/>
      <c r="J352" s="170"/>
      <c r="K352" s="8"/>
      <c r="L352" s="172"/>
      <c r="O352" s="170"/>
    </row>
    <row r="353" spans="1:15" s="9" customFormat="1">
      <c r="A353" s="8"/>
      <c r="B353" s="8"/>
      <c r="C353" s="8"/>
      <c r="D353" s="8"/>
      <c r="E353" s="8"/>
      <c r="F353" s="170"/>
      <c r="G353" s="8"/>
      <c r="H353" s="8"/>
      <c r="I353" s="293"/>
      <c r="J353" s="170"/>
      <c r="K353" s="8"/>
      <c r="L353" s="172"/>
      <c r="O353" s="170"/>
    </row>
    <row r="354" spans="1:15" s="9" customFormat="1">
      <c r="A354" s="8"/>
      <c r="B354" s="8"/>
      <c r="C354" s="8"/>
      <c r="D354" s="8"/>
      <c r="E354" s="8"/>
      <c r="F354" s="170"/>
      <c r="G354" s="8"/>
      <c r="H354" s="8"/>
      <c r="I354" s="293"/>
      <c r="J354" s="170"/>
      <c r="K354" s="8"/>
      <c r="L354" s="172"/>
      <c r="O354" s="170"/>
    </row>
    <row r="355" spans="1:15" s="9" customFormat="1">
      <c r="A355" s="8"/>
      <c r="B355" s="8"/>
      <c r="C355" s="8"/>
      <c r="D355" s="8"/>
      <c r="E355" s="8"/>
      <c r="F355" s="170"/>
      <c r="G355" s="8"/>
      <c r="H355" s="8"/>
      <c r="I355" s="293"/>
      <c r="J355" s="170"/>
      <c r="K355" s="8"/>
      <c r="L355" s="172"/>
      <c r="O355" s="170"/>
    </row>
    <row r="356" spans="1:15" s="9" customFormat="1">
      <c r="A356" s="8"/>
      <c r="B356" s="8"/>
      <c r="C356" s="8"/>
      <c r="D356" s="8"/>
      <c r="E356" s="8"/>
      <c r="F356" s="170"/>
      <c r="G356" s="8"/>
      <c r="H356" s="8"/>
      <c r="I356" s="293"/>
      <c r="J356" s="170"/>
      <c r="K356" s="8"/>
      <c r="L356" s="172"/>
      <c r="O356" s="170"/>
    </row>
    <row r="357" spans="1:15" s="9" customFormat="1">
      <c r="A357" s="8"/>
      <c r="B357" s="8"/>
      <c r="C357" s="8"/>
      <c r="D357" s="8"/>
      <c r="E357" s="8"/>
      <c r="F357" s="170"/>
      <c r="G357" s="8"/>
      <c r="H357" s="8"/>
      <c r="I357" s="293"/>
      <c r="J357" s="170"/>
      <c r="K357" s="8"/>
      <c r="L357" s="172"/>
      <c r="O357" s="170"/>
    </row>
    <row r="358" spans="1:15" s="9" customFormat="1">
      <c r="A358" s="8"/>
      <c r="B358" s="8"/>
      <c r="C358" s="8"/>
      <c r="D358" s="8"/>
      <c r="E358" s="8"/>
      <c r="F358" s="170"/>
      <c r="G358" s="8"/>
      <c r="H358" s="8"/>
      <c r="I358" s="293"/>
      <c r="J358" s="170"/>
      <c r="K358" s="8"/>
      <c r="L358" s="172"/>
      <c r="O358" s="170"/>
    </row>
    <row r="359" spans="1:15" s="9" customFormat="1">
      <c r="A359" s="8"/>
      <c r="B359" s="8"/>
      <c r="C359" s="8"/>
      <c r="D359" s="8"/>
      <c r="E359" s="8"/>
      <c r="F359" s="170"/>
      <c r="G359" s="8"/>
      <c r="H359" s="8"/>
      <c r="I359" s="293"/>
      <c r="J359" s="170"/>
      <c r="K359" s="8"/>
      <c r="L359" s="172"/>
      <c r="O359" s="170"/>
    </row>
  </sheetData>
  <mergeCells count="13">
    <mergeCell ref="A1:O1"/>
    <mergeCell ref="A2:O2"/>
    <mergeCell ref="B4:B5"/>
    <mergeCell ref="C4:C5"/>
    <mergeCell ref="D4:D5"/>
    <mergeCell ref="F4:F5"/>
    <mergeCell ref="G4:H4"/>
    <mergeCell ref="K4:K5"/>
    <mergeCell ref="K14:O14"/>
    <mergeCell ref="A15:L15"/>
    <mergeCell ref="A16:L16"/>
    <mergeCell ref="A17:L17"/>
    <mergeCell ref="E4:E5"/>
  </mergeCells>
  <pageMargins left="0.3" right="0.15748031496062992" top="0.62992125984251968" bottom="1.0629921259842521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6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8" sqref="J8:J23"/>
    </sheetView>
  </sheetViews>
  <sheetFormatPr defaultRowHeight="24"/>
  <cols>
    <col min="1" max="1" width="8.75" style="268" customWidth="1"/>
    <col min="2" max="2" width="16.25" style="269" bestFit="1" customWidth="1"/>
    <col min="3" max="3" width="15.75" style="269" bestFit="1" customWidth="1"/>
    <col min="4" max="4" width="6" style="268" bestFit="1" customWidth="1"/>
    <col min="5" max="5" width="16" style="269" customWidth="1"/>
    <col min="6" max="6" width="5.875" style="268" customWidth="1"/>
    <col min="7" max="7" width="16.875" style="269" bestFit="1" customWidth="1"/>
    <col min="8" max="8" width="15.75" style="269" bestFit="1" customWidth="1"/>
    <col min="9" max="9" width="6.25" style="268" customWidth="1"/>
    <col min="10" max="10" width="15.75" style="269" bestFit="1" customWidth="1"/>
    <col min="11" max="11" width="6.25" style="268" bestFit="1" customWidth="1"/>
    <col min="12" max="12" width="18.75" style="268" bestFit="1" customWidth="1"/>
    <col min="13" max="13" width="15.75" style="268" bestFit="1" customWidth="1"/>
    <col min="14" max="14" width="6.125" style="268" bestFit="1" customWidth="1"/>
    <col min="15" max="15" width="16.875" style="268" bestFit="1" customWidth="1"/>
    <col min="16" max="16" width="6.25" style="268" bestFit="1" customWidth="1"/>
    <col min="17" max="17" width="9" style="268"/>
    <col min="18" max="18" width="16.375" style="268" bestFit="1" customWidth="1"/>
    <col min="19" max="256" width="9" style="268"/>
    <col min="257" max="257" width="8.75" style="268" customWidth="1"/>
    <col min="258" max="258" width="16.25" style="268" bestFit="1" customWidth="1"/>
    <col min="259" max="259" width="13.75" style="268" bestFit="1" customWidth="1"/>
    <col min="260" max="260" width="5.25" style="268" bestFit="1" customWidth="1"/>
    <col min="261" max="261" width="16" style="268" customWidth="1"/>
    <col min="262" max="262" width="5.875" style="268" customWidth="1"/>
    <col min="263" max="263" width="14.75" style="268" customWidth="1"/>
    <col min="264" max="264" width="13.375" style="268" bestFit="1" customWidth="1"/>
    <col min="265" max="265" width="6.25" style="268" customWidth="1"/>
    <col min="266" max="266" width="13.75" style="268" customWidth="1"/>
    <col min="267" max="267" width="6.25" style="268" bestFit="1" customWidth="1"/>
    <col min="268" max="268" width="15.875" style="268" bestFit="1" customWidth="1"/>
    <col min="269" max="269" width="13.75" style="268" bestFit="1" customWidth="1"/>
    <col min="270" max="270" width="5.375" style="268" bestFit="1" customWidth="1"/>
    <col min="271" max="271" width="14.75" style="268" bestFit="1" customWidth="1"/>
    <col min="272" max="272" width="5.375" style="268" bestFit="1" customWidth="1"/>
    <col min="273" max="273" width="9" style="268"/>
    <col min="274" max="274" width="16.375" style="268" bestFit="1" customWidth="1"/>
    <col min="275" max="512" width="9" style="268"/>
    <col min="513" max="513" width="8.75" style="268" customWidth="1"/>
    <col min="514" max="514" width="16.25" style="268" bestFit="1" customWidth="1"/>
    <col min="515" max="515" width="13.75" style="268" bestFit="1" customWidth="1"/>
    <col min="516" max="516" width="5.25" style="268" bestFit="1" customWidth="1"/>
    <col min="517" max="517" width="16" style="268" customWidth="1"/>
    <col min="518" max="518" width="5.875" style="268" customWidth="1"/>
    <col min="519" max="519" width="14.75" style="268" customWidth="1"/>
    <col min="520" max="520" width="13.375" style="268" bestFit="1" customWidth="1"/>
    <col min="521" max="521" width="6.25" style="268" customWidth="1"/>
    <col min="522" max="522" width="13.75" style="268" customWidth="1"/>
    <col min="523" max="523" width="6.25" style="268" bestFit="1" customWidth="1"/>
    <col min="524" max="524" width="15.875" style="268" bestFit="1" customWidth="1"/>
    <col min="525" max="525" width="13.75" style="268" bestFit="1" customWidth="1"/>
    <col min="526" max="526" width="5.375" style="268" bestFit="1" customWidth="1"/>
    <col min="527" max="527" width="14.75" style="268" bestFit="1" customWidth="1"/>
    <col min="528" max="528" width="5.375" style="268" bestFit="1" customWidth="1"/>
    <col min="529" max="529" width="9" style="268"/>
    <col min="530" max="530" width="16.375" style="268" bestFit="1" customWidth="1"/>
    <col min="531" max="768" width="9" style="268"/>
    <col min="769" max="769" width="8.75" style="268" customWidth="1"/>
    <col min="770" max="770" width="16.25" style="268" bestFit="1" customWidth="1"/>
    <col min="771" max="771" width="13.75" style="268" bestFit="1" customWidth="1"/>
    <col min="772" max="772" width="5.25" style="268" bestFit="1" customWidth="1"/>
    <col min="773" max="773" width="16" style="268" customWidth="1"/>
    <col min="774" max="774" width="5.875" style="268" customWidth="1"/>
    <col min="775" max="775" width="14.75" style="268" customWidth="1"/>
    <col min="776" max="776" width="13.375" style="268" bestFit="1" customWidth="1"/>
    <col min="777" max="777" width="6.25" style="268" customWidth="1"/>
    <col min="778" max="778" width="13.75" style="268" customWidth="1"/>
    <col min="779" max="779" width="6.25" style="268" bestFit="1" customWidth="1"/>
    <col min="780" max="780" width="15.875" style="268" bestFit="1" customWidth="1"/>
    <col min="781" max="781" width="13.75" style="268" bestFit="1" customWidth="1"/>
    <col min="782" max="782" width="5.375" style="268" bestFit="1" customWidth="1"/>
    <col min="783" max="783" width="14.75" style="268" bestFit="1" customWidth="1"/>
    <col min="784" max="784" width="5.375" style="268" bestFit="1" customWidth="1"/>
    <col min="785" max="785" width="9" style="268"/>
    <col min="786" max="786" width="16.375" style="268" bestFit="1" customWidth="1"/>
    <col min="787" max="1024" width="9" style="268"/>
    <col min="1025" max="1025" width="8.75" style="268" customWidth="1"/>
    <col min="1026" max="1026" width="16.25" style="268" bestFit="1" customWidth="1"/>
    <col min="1027" max="1027" width="13.75" style="268" bestFit="1" customWidth="1"/>
    <col min="1028" max="1028" width="5.25" style="268" bestFit="1" customWidth="1"/>
    <col min="1029" max="1029" width="16" style="268" customWidth="1"/>
    <col min="1030" max="1030" width="5.875" style="268" customWidth="1"/>
    <col min="1031" max="1031" width="14.75" style="268" customWidth="1"/>
    <col min="1032" max="1032" width="13.375" style="268" bestFit="1" customWidth="1"/>
    <col min="1033" max="1033" width="6.25" style="268" customWidth="1"/>
    <col min="1034" max="1034" width="13.75" style="268" customWidth="1"/>
    <col min="1035" max="1035" width="6.25" style="268" bestFit="1" customWidth="1"/>
    <col min="1036" max="1036" width="15.875" style="268" bestFit="1" customWidth="1"/>
    <col min="1037" max="1037" width="13.75" style="268" bestFit="1" customWidth="1"/>
    <col min="1038" max="1038" width="5.375" style="268" bestFit="1" customWidth="1"/>
    <col min="1039" max="1039" width="14.75" style="268" bestFit="1" customWidth="1"/>
    <col min="1040" max="1040" width="5.375" style="268" bestFit="1" customWidth="1"/>
    <col min="1041" max="1041" width="9" style="268"/>
    <col min="1042" max="1042" width="16.375" style="268" bestFit="1" customWidth="1"/>
    <col min="1043" max="1280" width="9" style="268"/>
    <col min="1281" max="1281" width="8.75" style="268" customWidth="1"/>
    <col min="1282" max="1282" width="16.25" style="268" bestFit="1" customWidth="1"/>
    <col min="1283" max="1283" width="13.75" style="268" bestFit="1" customWidth="1"/>
    <col min="1284" max="1284" width="5.25" style="268" bestFit="1" customWidth="1"/>
    <col min="1285" max="1285" width="16" style="268" customWidth="1"/>
    <col min="1286" max="1286" width="5.875" style="268" customWidth="1"/>
    <col min="1287" max="1287" width="14.75" style="268" customWidth="1"/>
    <col min="1288" max="1288" width="13.375" style="268" bestFit="1" customWidth="1"/>
    <col min="1289" max="1289" width="6.25" style="268" customWidth="1"/>
    <col min="1290" max="1290" width="13.75" style="268" customWidth="1"/>
    <col min="1291" max="1291" width="6.25" style="268" bestFit="1" customWidth="1"/>
    <col min="1292" max="1292" width="15.875" style="268" bestFit="1" customWidth="1"/>
    <col min="1293" max="1293" width="13.75" style="268" bestFit="1" customWidth="1"/>
    <col min="1294" max="1294" width="5.375" style="268" bestFit="1" customWidth="1"/>
    <col min="1295" max="1295" width="14.75" style="268" bestFit="1" customWidth="1"/>
    <col min="1296" max="1296" width="5.375" style="268" bestFit="1" customWidth="1"/>
    <col min="1297" max="1297" width="9" style="268"/>
    <col min="1298" max="1298" width="16.375" style="268" bestFit="1" customWidth="1"/>
    <col min="1299" max="1536" width="9" style="268"/>
    <col min="1537" max="1537" width="8.75" style="268" customWidth="1"/>
    <col min="1538" max="1538" width="16.25" style="268" bestFit="1" customWidth="1"/>
    <col min="1539" max="1539" width="13.75" style="268" bestFit="1" customWidth="1"/>
    <col min="1540" max="1540" width="5.25" style="268" bestFit="1" customWidth="1"/>
    <col min="1541" max="1541" width="16" style="268" customWidth="1"/>
    <col min="1542" max="1542" width="5.875" style="268" customWidth="1"/>
    <col min="1543" max="1543" width="14.75" style="268" customWidth="1"/>
    <col min="1544" max="1544" width="13.375" style="268" bestFit="1" customWidth="1"/>
    <col min="1545" max="1545" width="6.25" style="268" customWidth="1"/>
    <col min="1546" max="1546" width="13.75" style="268" customWidth="1"/>
    <col min="1547" max="1547" width="6.25" style="268" bestFit="1" customWidth="1"/>
    <col min="1548" max="1548" width="15.875" style="268" bestFit="1" customWidth="1"/>
    <col min="1549" max="1549" width="13.75" style="268" bestFit="1" customWidth="1"/>
    <col min="1550" max="1550" width="5.375" style="268" bestFit="1" customWidth="1"/>
    <col min="1551" max="1551" width="14.75" style="268" bestFit="1" customWidth="1"/>
    <col min="1552" max="1552" width="5.375" style="268" bestFit="1" customWidth="1"/>
    <col min="1553" max="1553" width="9" style="268"/>
    <col min="1554" max="1554" width="16.375" style="268" bestFit="1" customWidth="1"/>
    <col min="1555" max="1792" width="9" style="268"/>
    <col min="1793" max="1793" width="8.75" style="268" customWidth="1"/>
    <col min="1794" max="1794" width="16.25" style="268" bestFit="1" customWidth="1"/>
    <col min="1795" max="1795" width="13.75" style="268" bestFit="1" customWidth="1"/>
    <col min="1796" max="1796" width="5.25" style="268" bestFit="1" customWidth="1"/>
    <col min="1797" max="1797" width="16" style="268" customWidth="1"/>
    <col min="1798" max="1798" width="5.875" style="268" customWidth="1"/>
    <col min="1799" max="1799" width="14.75" style="268" customWidth="1"/>
    <col min="1800" max="1800" width="13.375" style="268" bestFit="1" customWidth="1"/>
    <col min="1801" max="1801" width="6.25" style="268" customWidth="1"/>
    <col min="1802" max="1802" width="13.75" style="268" customWidth="1"/>
    <col min="1803" max="1803" width="6.25" style="268" bestFit="1" customWidth="1"/>
    <col min="1804" max="1804" width="15.875" style="268" bestFit="1" customWidth="1"/>
    <col min="1805" max="1805" width="13.75" style="268" bestFit="1" customWidth="1"/>
    <col min="1806" max="1806" width="5.375" style="268" bestFit="1" customWidth="1"/>
    <col min="1807" max="1807" width="14.75" style="268" bestFit="1" customWidth="1"/>
    <col min="1808" max="1808" width="5.375" style="268" bestFit="1" customWidth="1"/>
    <col min="1809" max="1809" width="9" style="268"/>
    <col min="1810" max="1810" width="16.375" style="268" bestFit="1" customWidth="1"/>
    <col min="1811" max="2048" width="9" style="268"/>
    <col min="2049" max="2049" width="8.75" style="268" customWidth="1"/>
    <col min="2050" max="2050" width="16.25" style="268" bestFit="1" customWidth="1"/>
    <col min="2051" max="2051" width="13.75" style="268" bestFit="1" customWidth="1"/>
    <col min="2052" max="2052" width="5.25" style="268" bestFit="1" customWidth="1"/>
    <col min="2053" max="2053" width="16" style="268" customWidth="1"/>
    <col min="2054" max="2054" width="5.875" style="268" customWidth="1"/>
    <col min="2055" max="2055" width="14.75" style="268" customWidth="1"/>
    <col min="2056" max="2056" width="13.375" style="268" bestFit="1" customWidth="1"/>
    <col min="2057" max="2057" width="6.25" style="268" customWidth="1"/>
    <col min="2058" max="2058" width="13.75" style="268" customWidth="1"/>
    <col min="2059" max="2059" width="6.25" style="268" bestFit="1" customWidth="1"/>
    <col min="2060" max="2060" width="15.875" style="268" bestFit="1" customWidth="1"/>
    <col min="2061" max="2061" width="13.75" style="268" bestFit="1" customWidth="1"/>
    <col min="2062" max="2062" width="5.375" style="268" bestFit="1" customWidth="1"/>
    <col min="2063" max="2063" width="14.75" style="268" bestFit="1" customWidth="1"/>
    <col min="2064" max="2064" width="5.375" style="268" bestFit="1" customWidth="1"/>
    <col min="2065" max="2065" width="9" style="268"/>
    <col min="2066" max="2066" width="16.375" style="268" bestFit="1" customWidth="1"/>
    <col min="2067" max="2304" width="9" style="268"/>
    <col min="2305" max="2305" width="8.75" style="268" customWidth="1"/>
    <col min="2306" max="2306" width="16.25" style="268" bestFit="1" customWidth="1"/>
    <col min="2307" max="2307" width="13.75" style="268" bestFit="1" customWidth="1"/>
    <col min="2308" max="2308" width="5.25" style="268" bestFit="1" customWidth="1"/>
    <col min="2309" max="2309" width="16" style="268" customWidth="1"/>
    <col min="2310" max="2310" width="5.875" style="268" customWidth="1"/>
    <col min="2311" max="2311" width="14.75" style="268" customWidth="1"/>
    <col min="2312" max="2312" width="13.375" style="268" bestFit="1" customWidth="1"/>
    <col min="2313" max="2313" width="6.25" style="268" customWidth="1"/>
    <col min="2314" max="2314" width="13.75" style="268" customWidth="1"/>
    <col min="2315" max="2315" width="6.25" style="268" bestFit="1" customWidth="1"/>
    <col min="2316" max="2316" width="15.875" style="268" bestFit="1" customWidth="1"/>
    <col min="2317" max="2317" width="13.75" style="268" bestFit="1" customWidth="1"/>
    <col min="2318" max="2318" width="5.375" style="268" bestFit="1" customWidth="1"/>
    <col min="2319" max="2319" width="14.75" style="268" bestFit="1" customWidth="1"/>
    <col min="2320" max="2320" width="5.375" style="268" bestFit="1" customWidth="1"/>
    <col min="2321" max="2321" width="9" style="268"/>
    <col min="2322" max="2322" width="16.375" style="268" bestFit="1" customWidth="1"/>
    <col min="2323" max="2560" width="9" style="268"/>
    <col min="2561" max="2561" width="8.75" style="268" customWidth="1"/>
    <col min="2562" max="2562" width="16.25" style="268" bestFit="1" customWidth="1"/>
    <col min="2563" max="2563" width="13.75" style="268" bestFit="1" customWidth="1"/>
    <col min="2564" max="2564" width="5.25" style="268" bestFit="1" customWidth="1"/>
    <col min="2565" max="2565" width="16" style="268" customWidth="1"/>
    <col min="2566" max="2566" width="5.875" style="268" customWidth="1"/>
    <col min="2567" max="2567" width="14.75" style="268" customWidth="1"/>
    <col min="2568" max="2568" width="13.375" style="268" bestFit="1" customWidth="1"/>
    <col min="2569" max="2569" width="6.25" style="268" customWidth="1"/>
    <col min="2570" max="2570" width="13.75" style="268" customWidth="1"/>
    <col min="2571" max="2571" width="6.25" style="268" bestFit="1" customWidth="1"/>
    <col min="2572" max="2572" width="15.875" style="268" bestFit="1" customWidth="1"/>
    <col min="2573" max="2573" width="13.75" style="268" bestFit="1" customWidth="1"/>
    <col min="2574" max="2574" width="5.375" style="268" bestFit="1" customWidth="1"/>
    <col min="2575" max="2575" width="14.75" style="268" bestFit="1" customWidth="1"/>
    <col min="2576" max="2576" width="5.375" style="268" bestFit="1" customWidth="1"/>
    <col min="2577" max="2577" width="9" style="268"/>
    <col min="2578" max="2578" width="16.375" style="268" bestFit="1" customWidth="1"/>
    <col min="2579" max="2816" width="9" style="268"/>
    <col min="2817" max="2817" width="8.75" style="268" customWidth="1"/>
    <col min="2818" max="2818" width="16.25" style="268" bestFit="1" customWidth="1"/>
    <col min="2819" max="2819" width="13.75" style="268" bestFit="1" customWidth="1"/>
    <col min="2820" max="2820" width="5.25" style="268" bestFit="1" customWidth="1"/>
    <col min="2821" max="2821" width="16" style="268" customWidth="1"/>
    <col min="2822" max="2822" width="5.875" style="268" customWidth="1"/>
    <col min="2823" max="2823" width="14.75" style="268" customWidth="1"/>
    <col min="2824" max="2824" width="13.375" style="268" bestFit="1" customWidth="1"/>
    <col min="2825" max="2825" width="6.25" style="268" customWidth="1"/>
    <col min="2826" max="2826" width="13.75" style="268" customWidth="1"/>
    <col min="2827" max="2827" width="6.25" style="268" bestFit="1" customWidth="1"/>
    <col min="2828" max="2828" width="15.875" style="268" bestFit="1" customWidth="1"/>
    <col min="2829" max="2829" width="13.75" style="268" bestFit="1" customWidth="1"/>
    <col min="2830" max="2830" width="5.375" style="268" bestFit="1" customWidth="1"/>
    <col min="2831" max="2831" width="14.75" style="268" bestFit="1" customWidth="1"/>
    <col min="2832" max="2832" width="5.375" style="268" bestFit="1" customWidth="1"/>
    <col min="2833" max="2833" width="9" style="268"/>
    <col min="2834" max="2834" width="16.375" style="268" bestFit="1" customWidth="1"/>
    <col min="2835" max="3072" width="9" style="268"/>
    <col min="3073" max="3073" width="8.75" style="268" customWidth="1"/>
    <col min="3074" max="3074" width="16.25" style="268" bestFit="1" customWidth="1"/>
    <col min="3075" max="3075" width="13.75" style="268" bestFit="1" customWidth="1"/>
    <col min="3076" max="3076" width="5.25" style="268" bestFit="1" customWidth="1"/>
    <col min="3077" max="3077" width="16" style="268" customWidth="1"/>
    <col min="3078" max="3078" width="5.875" style="268" customWidth="1"/>
    <col min="3079" max="3079" width="14.75" style="268" customWidth="1"/>
    <col min="3080" max="3080" width="13.375" style="268" bestFit="1" customWidth="1"/>
    <col min="3081" max="3081" width="6.25" style="268" customWidth="1"/>
    <col min="3082" max="3082" width="13.75" style="268" customWidth="1"/>
    <col min="3083" max="3083" width="6.25" style="268" bestFit="1" customWidth="1"/>
    <col min="3084" max="3084" width="15.875" style="268" bestFit="1" customWidth="1"/>
    <col min="3085" max="3085" width="13.75" style="268" bestFit="1" customWidth="1"/>
    <col min="3086" max="3086" width="5.375" style="268" bestFit="1" customWidth="1"/>
    <col min="3087" max="3087" width="14.75" style="268" bestFit="1" customWidth="1"/>
    <col min="3088" max="3088" width="5.375" style="268" bestFit="1" customWidth="1"/>
    <col min="3089" max="3089" width="9" style="268"/>
    <col min="3090" max="3090" width="16.375" style="268" bestFit="1" customWidth="1"/>
    <col min="3091" max="3328" width="9" style="268"/>
    <col min="3329" max="3329" width="8.75" style="268" customWidth="1"/>
    <col min="3330" max="3330" width="16.25" style="268" bestFit="1" customWidth="1"/>
    <col min="3331" max="3331" width="13.75" style="268" bestFit="1" customWidth="1"/>
    <col min="3332" max="3332" width="5.25" style="268" bestFit="1" customWidth="1"/>
    <col min="3333" max="3333" width="16" style="268" customWidth="1"/>
    <col min="3334" max="3334" width="5.875" style="268" customWidth="1"/>
    <col min="3335" max="3335" width="14.75" style="268" customWidth="1"/>
    <col min="3336" max="3336" width="13.375" style="268" bestFit="1" customWidth="1"/>
    <col min="3337" max="3337" width="6.25" style="268" customWidth="1"/>
    <col min="3338" max="3338" width="13.75" style="268" customWidth="1"/>
    <col min="3339" max="3339" width="6.25" style="268" bestFit="1" customWidth="1"/>
    <col min="3340" max="3340" width="15.875" style="268" bestFit="1" customWidth="1"/>
    <col min="3341" max="3341" width="13.75" style="268" bestFit="1" customWidth="1"/>
    <col min="3342" max="3342" width="5.375" style="268" bestFit="1" customWidth="1"/>
    <col min="3343" max="3343" width="14.75" style="268" bestFit="1" customWidth="1"/>
    <col min="3344" max="3344" width="5.375" style="268" bestFit="1" customWidth="1"/>
    <col min="3345" max="3345" width="9" style="268"/>
    <col min="3346" max="3346" width="16.375" style="268" bestFit="1" customWidth="1"/>
    <col min="3347" max="3584" width="9" style="268"/>
    <col min="3585" max="3585" width="8.75" style="268" customWidth="1"/>
    <col min="3586" max="3586" width="16.25" style="268" bestFit="1" customWidth="1"/>
    <col min="3587" max="3587" width="13.75" style="268" bestFit="1" customWidth="1"/>
    <col min="3588" max="3588" width="5.25" style="268" bestFit="1" customWidth="1"/>
    <col min="3589" max="3589" width="16" style="268" customWidth="1"/>
    <col min="3590" max="3590" width="5.875" style="268" customWidth="1"/>
    <col min="3591" max="3591" width="14.75" style="268" customWidth="1"/>
    <col min="3592" max="3592" width="13.375" style="268" bestFit="1" customWidth="1"/>
    <col min="3593" max="3593" width="6.25" style="268" customWidth="1"/>
    <col min="3594" max="3594" width="13.75" style="268" customWidth="1"/>
    <col min="3595" max="3595" width="6.25" style="268" bestFit="1" customWidth="1"/>
    <col min="3596" max="3596" width="15.875" style="268" bestFit="1" customWidth="1"/>
    <col min="3597" max="3597" width="13.75" style="268" bestFit="1" customWidth="1"/>
    <col min="3598" max="3598" width="5.375" style="268" bestFit="1" customWidth="1"/>
    <col min="3599" max="3599" width="14.75" style="268" bestFit="1" customWidth="1"/>
    <col min="3600" max="3600" width="5.375" style="268" bestFit="1" customWidth="1"/>
    <col min="3601" max="3601" width="9" style="268"/>
    <col min="3602" max="3602" width="16.375" style="268" bestFit="1" customWidth="1"/>
    <col min="3603" max="3840" width="9" style="268"/>
    <col min="3841" max="3841" width="8.75" style="268" customWidth="1"/>
    <col min="3842" max="3842" width="16.25" style="268" bestFit="1" customWidth="1"/>
    <col min="3843" max="3843" width="13.75" style="268" bestFit="1" customWidth="1"/>
    <col min="3844" max="3844" width="5.25" style="268" bestFit="1" customWidth="1"/>
    <col min="3845" max="3845" width="16" style="268" customWidth="1"/>
    <col min="3846" max="3846" width="5.875" style="268" customWidth="1"/>
    <col min="3847" max="3847" width="14.75" style="268" customWidth="1"/>
    <col min="3848" max="3848" width="13.375" style="268" bestFit="1" customWidth="1"/>
    <col min="3849" max="3849" width="6.25" style="268" customWidth="1"/>
    <col min="3850" max="3850" width="13.75" style="268" customWidth="1"/>
    <col min="3851" max="3851" width="6.25" style="268" bestFit="1" customWidth="1"/>
    <col min="3852" max="3852" width="15.875" style="268" bestFit="1" customWidth="1"/>
    <col min="3853" max="3853" width="13.75" style="268" bestFit="1" customWidth="1"/>
    <col min="3854" max="3854" width="5.375" style="268" bestFit="1" customWidth="1"/>
    <col min="3855" max="3855" width="14.75" style="268" bestFit="1" customWidth="1"/>
    <col min="3856" max="3856" width="5.375" style="268" bestFit="1" customWidth="1"/>
    <col min="3857" max="3857" width="9" style="268"/>
    <col min="3858" max="3858" width="16.375" style="268" bestFit="1" customWidth="1"/>
    <col min="3859" max="4096" width="9" style="268"/>
    <col min="4097" max="4097" width="8.75" style="268" customWidth="1"/>
    <col min="4098" max="4098" width="16.25" style="268" bestFit="1" customWidth="1"/>
    <col min="4099" max="4099" width="13.75" style="268" bestFit="1" customWidth="1"/>
    <col min="4100" max="4100" width="5.25" style="268" bestFit="1" customWidth="1"/>
    <col min="4101" max="4101" width="16" style="268" customWidth="1"/>
    <col min="4102" max="4102" width="5.875" style="268" customWidth="1"/>
    <col min="4103" max="4103" width="14.75" style="268" customWidth="1"/>
    <col min="4104" max="4104" width="13.375" style="268" bestFit="1" customWidth="1"/>
    <col min="4105" max="4105" width="6.25" style="268" customWidth="1"/>
    <col min="4106" max="4106" width="13.75" style="268" customWidth="1"/>
    <col min="4107" max="4107" width="6.25" style="268" bestFit="1" customWidth="1"/>
    <col min="4108" max="4108" width="15.875" style="268" bestFit="1" customWidth="1"/>
    <col min="4109" max="4109" width="13.75" style="268" bestFit="1" customWidth="1"/>
    <col min="4110" max="4110" width="5.375" style="268" bestFit="1" customWidth="1"/>
    <col min="4111" max="4111" width="14.75" style="268" bestFit="1" customWidth="1"/>
    <col min="4112" max="4112" width="5.375" style="268" bestFit="1" customWidth="1"/>
    <col min="4113" max="4113" width="9" style="268"/>
    <col min="4114" max="4114" width="16.375" style="268" bestFit="1" customWidth="1"/>
    <col min="4115" max="4352" width="9" style="268"/>
    <col min="4353" max="4353" width="8.75" style="268" customWidth="1"/>
    <col min="4354" max="4354" width="16.25" style="268" bestFit="1" customWidth="1"/>
    <col min="4355" max="4355" width="13.75" style="268" bestFit="1" customWidth="1"/>
    <col min="4356" max="4356" width="5.25" style="268" bestFit="1" customWidth="1"/>
    <col min="4357" max="4357" width="16" style="268" customWidth="1"/>
    <col min="4358" max="4358" width="5.875" style="268" customWidth="1"/>
    <col min="4359" max="4359" width="14.75" style="268" customWidth="1"/>
    <col min="4360" max="4360" width="13.375" style="268" bestFit="1" customWidth="1"/>
    <col min="4361" max="4361" width="6.25" style="268" customWidth="1"/>
    <col min="4362" max="4362" width="13.75" style="268" customWidth="1"/>
    <col min="4363" max="4363" width="6.25" style="268" bestFit="1" customWidth="1"/>
    <col min="4364" max="4364" width="15.875" style="268" bestFit="1" customWidth="1"/>
    <col min="4365" max="4365" width="13.75" style="268" bestFit="1" customWidth="1"/>
    <col min="4366" max="4366" width="5.375" style="268" bestFit="1" customWidth="1"/>
    <col min="4367" max="4367" width="14.75" style="268" bestFit="1" customWidth="1"/>
    <col min="4368" max="4368" width="5.375" style="268" bestFit="1" customWidth="1"/>
    <col min="4369" max="4369" width="9" style="268"/>
    <col min="4370" max="4370" width="16.375" style="268" bestFit="1" customWidth="1"/>
    <col min="4371" max="4608" width="9" style="268"/>
    <col min="4609" max="4609" width="8.75" style="268" customWidth="1"/>
    <col min="4610" max="4610" width="16.25" style="268" bestFit="1" customWidth="1"/>
    <col min="4611" max="4611" width="13.75" style="268" bestFit="1" customWidth="1"/>
    <col min="4612" max="4612" width="5.25" style="268" bestFit="1" customWidth="1"/>
    <col min="4613" max="4613" width="16" style="268" customWidth="1"/>
    <col min="4614" max="4614" width="5.875" style="268" customWidth="1"/>
    <col min="4615" max="4615" width="14.75" style="268" customWidth="1"/>
    <col min="4616" max="4616" width="13.375" style="268" bestFit="1" customWidth="1"/>
    <col min="4617" max="4617" width="6.25" style="268" customWidth="1"/>
    <col min="4618" max="4618" width="13.75" style="268" customWidth="1"/>
    <col min="4619" max="4619" width="6.25" style="268" bestFit="1" customWidth="1"/>
    <col min="4620" max="4620" width="15.875" style="268" bestFit="1" customWidth="1"/>
    <col min="4621" max="4621" width="13.75" style="268" bestFit="1" customWidth="1"/>
    <col min="4622" max="4622" width="5.375" style="268" bestFit="1" customWidth="1"/>
    <col min="4623" max="4623" width="14.75" style="268" bestFit="1" customWidth="1"/>
    <col min="4624" max="4624" width="5.375" style="268" bestFit="1" customWidth="1"/>
    <col min="4625" max="4625" width="9" style="268"/>
    <col min="4626" max="4626" width="16.375" style="268" bestFit="1" customWidth="1"/>
    <col min="4627" max="4864" width="9" style="268"/>
    <col min="4865" max="4865" width="8.75" style="268" customWidth="1"/>
    <col min="4866" max="4866" width="16.25" style="268" bestFit="1" customWidth="1"/>
    <col min="4867" max="4867" width="13.75" style="268" bestFit="1" customWidth="1"/>
    <col min="4868" max="4868" width="5.25" style="268" bestFit="1" customWidth="1"/>
    <col min="4869" max="4869" width="16" style="268" customWidth="1"/>
    <col min="4870" max="4870" width="5.875" style="268" customWidth="1"/>
    <col min="4871" max="4871" width="14.75" style="268" customWidth="1"/>
    <col min="4872" max="4872" width="13.375" style="268" bestFit="1" customWidth="1"/>
    <col min="4873" max="4873" width="6.25" style="268" customWidth="1"/>
    <col min="4874" max="4874" width="13.75" style="268" customWidth="1"/>
    <col min="4875" max="4875" width="6.25" style="268" bestFit="1" customWidth="1"/>
    <col min="4876" max="4876" width="15.875" style="268" bestFit="1" customWidth="1"/>
    <col min="4877" max="4877" width="13.75" style="268" bestFit="1" customWidth="1"/>
    <col min="4878" max="4878" width="5.375" style="268" bestFit="1" customWidth="1"/>
    <col min="4879" max="4879" width="14.75" style="268" bestFit="1" customWidth="1"/>
    <col min="4880" max="4880" width="5.375" style="268" bestFit="1" customWidth="1"/>
    <col min="4881" max="4881" width="9" style="268"/>
    <col min="4882" max="4882" width="16.375" style="268" bestFit="1" customWidth="1"/>
    <col min="4883" max="5120" width="9" style="268"/>
    <col min="5121" max="5121" width="8.75" style="268" customWidth="1"/>
    <col min="5122" max="5122" width="16.25" style="268" bestFit="1" customWidth="1"/>
    <col min="5123" max="5123" width="13.75" style="268" bestFit="1" customWidth="1"/>
    <col min="5124" max="5124" width="5.25" style="268" bestFit="1" customWidth="1"/>
    <col min="5125" max="5125" width="16" style="268" customWidth="1"/>
    <col min="5126" max="5126" width="5.875" style="268" customWidth="1"/>
    <col min="5127" max="5127" width="14.75" style="268" customWidth="1"/>
    <col min="5128" max="5128" width="13.375" style="268" bestFit="1" customWidth="1"/>
    <col min="5129" max="5129" width="6.25" style="268" customWidth="1"/>
    <col min="5130" max="5130" width="13.75" style="268" customWidth="1"/>
    <col min="5131" max="5131" width="6.25" style="268" bestFit="1" customWidth="1"/>
    <col min="5132" max="5132" width="15.875" style="268" bestFit="1" customWidth="1"/>
    <col min="5133" max="5133" width="13.75" style="268" bestFit="1" customWidth="1"/>
    <col min="5134" max="5134" width="5.375" style="268" bestFit="1" customWidth="1"/>
    <col min="5135" max="5135" width="14.75" style="268" bestFit="1" customWidth="1"/>
    <col min="5136" max="5136" width="5.375" style="268" bestFit="1" customWidth="1"/>
    <col min="5137" max="5137" width="9" style="268"/>
    <col min="5138" max="5138" width="16.375" style="268" bestFit="1" customWidth="1"/>
    <col min="5139" max="5376" width="9" style="268"/>
    <col min="5377" max="5377" width="8.75" style="268" customWidth="1"/>
    <col min="5378" max="5378" width="16.25" style="268" bestFit="1" customWidth="1"/>
    <col min="5379" max="5379" width="13.75" style="268" bestFit="1" customWidth="1"/>
    <col min="5380" max="5380" width="5.25" style="268" bestFit="1" customWidth="1"/>
    <col min="5381" max="5381" width="16" style="268" customWidth="1"/>
    <col min="5382" max="5382" width="5.875" style="268" customWidth="1"/>
    <col min="5383" max="5383" width="14.75" style="268" customWidth="1"/>
    <col min="5384" max="5384" width="13.375" style="268" bestFit="1" customWidth="1"/>
    <col min="5385" max="5385" width="6.25" style="268" customWidth="1"/>
    <col min="5386" max="5386" width="13.75" style="268" customWidth="1"/>
    <col min="5387" max="5387" width="6.25" style="268" bestFit="1" customWidth="1"/>
    <col min="5388" max="5388" width="15.875" style="268" bestFit="1" customWidth="1"/>
    <col min="5389" max="5389" width="13.75" style="268" bestFit="1" customWidth="1"/>
    <col min="5390" max="5390" width="5.375" style="268" bestFit="1" customWidth="1"/>
    <col min="5391" max="5391" width="14.75" style="268" bestFit="1" customWidth="1"/>
    <col min="5392" max="5392" width="5.375" style="268" bestFit="1" customWidth="1"/>
    <col min="5393" max="5393" width="9" style="268"/>
    <col min="5394" max="5394" width="16.375" style="268" bestFit="1" customWidth="1"/>
    <col min="5395" max="5632" width="9" style="268"/>
    <col min="5633" max="5633" width="8.75" style="268" customWidth="1"/>
    <col min="5634" max="5634" width="16.25" style="268" bestFit="1" customWidth="1"/>
    <col min="5635" max="5635" width="13.75" style="268" bestFit="1" customWidth="1"/>
    <col min="5636" max="5636" width="5.25" style="268" bestFit="1" customWidth="1"/>
    <col min="5637" max="5637" width="16" style="268" customWidth="1"/>
    <col min="5638" max="5638" width="5.875" style="268" customWidth="1"/>
    <col min="5639" max="5639" width="14.75" style="268" customWidth="1"/>
    <col min="5640" max="5640" width="13.375" style="268" bestFit="1" customWidth="1"/>
    <col min="5641" max="5641" width="6.25" style="268" customWidth="1"/>
    <col min="5642" max="5642" width="13.75" style="268" customWidth="1"/>
    <col min="5643" max="5643" width="6.25" style="268" bestFit="1" customWidth="1"/>
    <col min="5644" max="5644" width="15.875" style="268" bestFit="1" customWidth="1"/>
    <col min="5645" max="5645" width="13.75" style="268" bestFit="1" customWidth="1"/>
    <col min="5646" max="5646" width="5.375" style="268" bestFit="1" customWidth="1"/>
    <col min="5647" max="5647" width="14.75" style="268" bestFit="1" customWidth="1"/>
    <col min="5648" max="5648" width="5.375" style="268" bestFit="1" customWidth="1"/>
    <col min="5649" max="5649" width="9" style="268"/>
    <col min="5650" max="5650" width="16.375" style="268" bestFit="1" customWidth="1"/>
    <col min="5651" max="5888" width="9" style="268"/>
    <col min="5889" max="5889" width="8.75" style="268" customWidth="1"/>
    <col min="5890" max="5890" width="16.25" style="268" bestFit="1" customWidth="1"/>
    <col min="5891" max="5891" width="13.75" style="268" bestFit="1" customWidth="1"/>
    <col min="5892" max="5892" width="5.25" style="268" bestFit="1" customWidth="1"/>
    <col min="5893" max="5893" width="16" style="268" customWidth="1"/>
    <col min="5894" max="5894" width="5.875" style="268" customWidth="1"/>
    <col min="5895" max="5895" width="14.75" style="268" customWidth="1"/>
    <col min="5896" max="5896" width="13.375" style="268" bestFit="1" customWidth="1"/>
    <col min="5897" max="5897" width="6.25" style="268" customWidth="1"/>
    <col min="5898" max="5898" width="13.75" style="268" customWidth="1"/>
    <col min="5899" max="5899" width="6.25" style="268" bestFit="1" customWidth="1"/>
    <col min="5900" max="5900" width="15.875" style="268" bestFit="1" customWidth="1"/>
    <col min="5901" max="5901" width="13.75" style="268" bestFit="1" customWidth="1"/>
    <col min="5902" max="5902" width="5.375" style="268" bestFit="1" customWidth="1"/>
    <col min="5903" max="5903" width="14.75" style="268" bestFit="1" customWidth="1"/>
    <col min="5904" max="5904" width="5.375" style="268" bestFit="1" customWidth="1"/>
    <col min="5905" max="5905" width="9" style="268"/>
    <col min="5906" max="5906" width="16.375" style="268" bestFit="1" customWidth="1"/>
    <col min="5907" max="6144" width="9" style="268"/>
    <col min="6145" max="6145" width="8.75" style="268" customWidth="1"/>
    <col min="6146" max="6146" width="16.25" style="268" bestFit="1" customWidth="1"/>
    <col min="6147" max="6147" width="13.75" style="268" bestFit="1" customWidth="1"/>
    <col min="6148" max="6148" width="5.25" style="268" bestFit="1" customWidth="1"/>
    <col min="6149" max="6149" width="16" style="268" customWidth="1"/>
    <col min="6150" max="6150" width="5.875" style="268" customWidth="1"/>
    <col min="6151" max="6151" width="14.75" style="268" customWidth="1"/>
    <col min="6152" max="6152" width="13.375" style="268" bestFit="1" customWidth="1"/>
    <col min="6153" max="6153" width="6.25" style="268" customWidth="1"/>
    <col min="6154" max="6154" width="13.75" style="268" customWidth="1"/>
    <col min="6155" max="6155" width="6.25" style="268" bestFit="1" customWidth="1"/>
    <col min="6156" max="6156" width="15.875" style="268" bestFit="1" customWidth="1"/>
    <col min="6157" max="6157" width="13.75" style="268" bestFit="1" customWidth="1"/>
    <col min="6158" max="6158" width="5.375" style="268" bestFit="1" customWidth="1"/>
    <col min="6159" max="6159" width="14.75" style="268" bestFit="1" customWidth="1"/>
    <col min="6160" max="6160" width="5.375" style="268" bestFit="1" customWidth="1"/>
    <col min="6161" max="6161" width="9" style="268"/>
    <col min="6162" max="6162" width="16.375" style="268" bestFit="1" customWidth="1"/>
    <col min="6163" max="6400" width="9" style="268"/>
    <col min="6401" max="6401" width="8.75" style="268" customWidth="1"/>
    <col min="6402" max="6402" width="16.25" style="268" bestFit="1" customWidth="1"/>
    <col min="6403" max="6403" width="13.75" style="268" bestFit="1" customWidth="1"/>
    <col min="6404" max="6404" width="5.25" style="268" bestFit="1" customWidth="1"/>
    <col min="6405" max="6405" width="16" style="268" customWidth="1"/>
    <col min="6406" max="6406" width="5.875" style="268" customWidth="1"/>
    <col min="6407" max="6407" width="14.75" style="268" customWidth="1"/>
    <col min="6408" max="6408" width="13.375" style="268" bestFit="1" customWidth="1"/>
    <col min="6409" max="6409" width="6.25" style="268" customWidth="1"/>
    <col min="6410" max="6410" width="13.75" style="268" customWidth="1"/>
    <col min="6411" max="6411" width="6.25" style="268" bestFit="1" customWidth="1"/>
    <col min="6412" max="6412" width="15.875" style="268" bestFit="1" customWidth="1"/>
    <col min="6413" max="6413" width="13.75" style="268" bestFit="1" customWidth="1"/>
    <col min="6414" max="6414" width="5.375" style="268" bestFit="1" customWidth="1"/>
    <col min="6415" max="6415" width="14.75" style="268" bestFit="1" customWidth="1"/>
    <col min="6416" max="6416" width="5.375" style="268" bestFit="1" customWidth="1"/>
    <col min="6417" max="6417" width="9" style="268"/>
    <col min="6418" max="6418" width="16.375" style="268" bestFit="1" customWidth="1"/>
    <col min="6419" max="6656" width="9" style="268"/>
    <col min="6657" max="6657" width="8.75" style="268" customWidth="1"/>
    <col min="6658" max="6658" width="16.25" style="268" bestFit="1" customWidth="1"/>
    <col min="6659" max="6659" width="13.75" style="268" bestFit="1" customWidth="1"/>
    <col min="6660" max="6660" width="5.25" style="268" bestFit="1" customWidth="1"/>
    <col min="6661" max="6661" width="16" style="268" customWidth="1"/>
    <col min="6662" max="6662" width="5.875" style="268" customWidth="1"/>
    <col min="6663" max="6663" width="14.75" style="268" customWidth="1"/>
    <col min="6664" max="6664" width="13.375" style="268" bestFit="1" customWidth="1"/>
    <col min="6665" max="6665" width="6.25" style="268" customWidth="1"/>
    <col min="6666" max="6666" width="13.75" style="268" customWidth="1"/>
    <col min="6667" max="6667" width="6.25" style="268" bestFit="1" customWidth="1"/>
    <col min="6668" max="6668" width="15.875" style="268" bestFit="1" customWidth="1"/>
    <col min="6669" max="6669" width="13.75" style="268" bestFit="1" customWidth="1"/>
    <col min="6670" max="6670" width="5.375" style="268" bestFit="1" customWidth="1"/>
    <col min="6671" max="6671" width="14.75" style="268" bestFit="1" customWidth="1"/>
    <col min="6672" max="6672" width="5.375" style="268" bestFit="1" customWidth="1"/>
    <col min="6673" max="6673" width="9" style="268"/>
    <col min="6674" max="6674" width="16.375" style="268" bestFit="1" customWidth="1"/>
    <col min="6675" max="6912" width="9" style="268"/>
    <col min="6913" max="6913" width="8.75" style="268" customWidth="1"/>
    <col min="6914" max="6914" width="16.25" style="268" bestFit="1" customWidth="1"/>
    <col min="6915" max="6915" width="13.75" style="268" bestFit="1" customWidth="1"/>
    <col min="6916" max="6916" width="5.25" style="268" bestFit="1" customWidth="1"/>
    <col min="6917" max="6917" width="16" style="268" customWidth="1"/>
    <col min="6918" max="6918" width="5.875" style="268" customWidth="1"/>
    <col min="6919" max="6919" width="14.75" style="268" customWidth="1"/>
    <col min="6920" max="6920" width="13.375" style="268" bestFit="1" customWidth="1"/>
    <col min="6921" max="6921" width="6.25" style="268" customWidth="1"/>
    <col min="6922" max="6922" width="13.75" style="268" customWidth="1"/>
    <col min="6923" max="6923" width="6.25" style="268" bestFit="1" customWidth="1"/>
    <col min="6924" max="6924" width="15.875" style="268" bestFit="1" customWidth="1"/>
    <col min="6925" max="6925" width="13.75" style="268" bestFit="1" customWidth="1"/>
    <col min="6926" max="6926" width="5.375" style="268" bestFit="1" customWidth="1"/>
    <col min="6927" max="6927" width="14.75" style="268" bestFit="1" customWidth="1"/>
    <col min="6928" max="6928" width="5.375" style="268" bestFit="1" customWidth="1"/>
    <col min="6929" max="6929" width="9" style="268"/>
    <col min="6930" max="6930" width="16.375" style="268" bestFit="1" customWidth="1"/>
    <col min="6931" max="7168" width="9" style="268"/>
    <col min="7169" max="7169" width="8.75" style="268" customWidth="1"/>
    <col min="7170" max="7170" width="16.25" style="268" bestFit="1" customWidth="1"/>
    <col min="7171" max="7171" width="13.75" style="268" bestFit="1" customWidth="1"/>
    <col min="7172" max="7172" width="5.25" style="268" bestFit="1" customWidth="1"/>
    <col min="7173" max="7173" width="16" style="268" customWidth="1"/>
    <col min="7174" max="7174" width="5.875" style="268" customWidth="1"/>
    <col min="7175" max="7175" width="14.75" style="268" customWidth="1"/>
    <col min="7176" max="7176" width="13.375" style="268" bestFit="1" customWidth="1"/>
    <col min="7177" max="7177" width="6.25" style="268" customWidth="1"/>
    <col min="7178" max="7178" width="13.75" style="268" customWidth="1"/>
    <col min="7179" max="7179" width="6.25" style="268" bestFit="1" customWidth="1"/>
    <col min="7180" max="7180" width="15.875" style="268" bestFit="1" customWidth="1"/>
    <col min="7181" max="7181" width="13.75" style="268" bestFit="1" customWidth="1"/>
    <col min="7182" max="7182" width="5.375" style="268" bestFit="1" customWidth="1"/>
    <col min="7183" max="7183" width="14.75" style="268" bestFit="1" customWidth="1"/>
    <col min="7184" max="7184" width="5.375" style="268" bestFit="1" customWidth="1"/>
    <col min="7185" max="7185" width="9" style="268"/>
    <col min="7186" max="7186" width="16.375" style="268" bestFit="1" customWidth="1"/>
    <col min="7187" max="7424" width="9" style="268"/>
    <col min="7425" max="7425" width="8.75" style="268" customWidth="1"/>
    <col min="7426" max="7426" width="16.25" style="268" bestFit="1" customWidth="1"/>
    <col min="7427" max="7427" width="13.75" style="268" bestFit="1" customWidth="1"/>
    <col min="7428" max="7428" width="5.25" style="268" bestFit="1" customWidth="1"/>
    <col min="7429" max="7429" width="16" style="268" customWidth="1"/>
    <col min="7430" max="7430" width="5.875" style="268" customWidth="1"/>
    <col min="7431" max="7431" width="14.75" style="268" customWidth="1"/>
    <col min="7432" max="7432" width="13.375" style="268" bestFit="1" customWidth="1"/>
    <col min="7433" max="7433" width="6.25" style="268" customWidth="1"/>
    <col min="7434" max="7434" width="13.75" style="268" customWidth="1"/>
    <col min="7435" max="7435" width="6.25" style="268" bestFit="1" customWidth="1"/>
    <col min="7436" max="7436" width="15.875" style="268" bestFit="1" customWidth="1"/>
    <col min="7437" max="7437" width="13.75" style="268" bestFit="1" customWidth="1"/>
    <col min="7438" max="7438" width="5.375" style="268" bestFit="1" customWidth="1"/>
    <col min="7439" max="7439" width="14.75" style="268" bestFit="1" customWidth="1"/>
    <col min="7440" max="7440" width="5.375" style="268" bestFit="1" customWidth="1"/>
    <col min="7441" max="7441" width="9" style="268"/>
    <col min="7442" max="7442" width="16.375" style="268" bestFit="1" customWidth="1"/>
    <col min="7443" max="7680" width="9" style="268"/>
    <col min="7681" max="7681" width="8.75" style="268" customWidth="1"/>
    <col min="7682" max="7682" width="16.25" style="268" bestFit="1" customWidth="1"/>
    <col min="7683" max="7683" width="13.75" style="268" bestFit="1" customWidth="1"/>
    <col min="7684" max="7684" width="5.25" style="268" bestFit="1" customWidth="1"/>
    <col min="7685" max="7685" width="16" style="268" customWidth="1"/>
    <col min="7686" max="7686" width="5.875" style="268" customWidth="1"/>
    <col min="7687" max="7687" width="14.75" style="268" customWidth="1"/>
    <col min="7688" max="7688" width="13.375" style="268" bestFit="1" customWidth="1"/>
    <col min="7689" max="7689" width="6.25" style="268" customWidth="1"/>
    <col min="7690" max="7690" width="13.75" style="268" customWidth="1"/>
    <col min="7691" max="7691" width="6.25" style="268" bestFit="1" customWidth="1"/>
    <col min="7692" max="7692" width="15.875" style="268" bestFit="1" customWidth="1"/>
    <col min="7693" max="7693" width="13.75" style="268" bestFit="1" customWidth="1"/>
    <col min="7694" max="7694" width="5.375" style="268" bestFit="1" customWidth="1"/>
    <col min="7695" max="7695" width="14.75" style="268" bestFit="1" customWidth="1"/>
    <col min="7696" max="7696" width="5.375" style="268" bestFit="1" customWidth="1"/>
    <col min="7697" max="7697" width="9" style="268"/>
    <col min="7698" max="7698" width="16.375" style="268" bestFit="1" customWidth="1"/>
    <col min="7699" max="7936" width="9" style="268"/>
    <col min="7937" max="7937" width="8.75" style="268" customWidth="1"/>
    <col min="7938" max="7938" width="16.25" style="268" bestFit="1" customWidth="1"/>
    <col min="7939" max="7939" width="13.75" style="268" bestFit="1" customWidth="1"/>
    <col min="7940" max="7940" width="5.25" style="268" bestFit="1" customWidth="1"/>
    <col min="7941" max="7941" width="16" style="268" customWidth="1"/>
    <col min="7942" max="7942" width="5.875" style="268" customWidth="1"/>
    <col min="7943" max="7943" width="14.75" style="268" customWidth="1"/>
    <col min="7944" max="7944" width="13.375" style="268" bestFit="1" customWidth="1"/>
    <col min="7945" max="7945" width="6.25" style="268" customWidth="1"/>
    <col min="7946" max="7946" width="13.75" style="268" customWidth="1"/>
    <col min="7947" max="7947" width="6.25" style="268" bestFit="1" customWidth="1"/>
    <col min="7948" max="7948" width="15.875" style="268" bestFit="1" customWidth="1"/>
    <col min="7949" max="7949" width="13.75" style="268" bestFit="1" customWidth="1"/>
    <col min="7950" max="7950" width="5.375" style="268" bestFit="1" customWidth="1"/>
    <col min="7951" max="7951" width="14.75" style="268" bestFit="1" customWidth="1"/>
    <col min="7952" max="7952" width="5.375" style="268" bestFit="1" customWidth="1"/>
    <col min="7953" max="7953" width="9" style="268"/>
    <col min="7954" max="7954" width="16.375" style="268" bestFit="1" customWidth="1"/>
    <col min="7955" max="8192" width="9" style="268"/>
    <col min="8193" max="8193" width="8.75" style="268" customWidth="1"/>
    <col min="8194" max="8194" width="16.25" style="268" bestFit="1" customWidth="1"/>
    <col min="8195" max="8195" width="13.75" style="268" bestFit="1" customWidth="1"/>
    <col min="8196" max="8196" width="5.25" style="268" bestFit="1" customWidth="1"/>
    <col min="8197" max="8197" width="16" style="268" customWidth="1"/>
    <col min="8198" max="8198" width="5.875" style="268" customWidth="1"/>
    <col min="8199" max="8199" width="14.75" style="268" customWidth="1"/>
    <col min="8200" max="8200" width="13.375" style="268" bestFit="1" customWidth="1"/>
    <col min="8201" max="8201" width="6.25" style="268" customWidth="1"/>
    <col min="8202" max="8202" width="13.75" style="268" customWidth="1"/>
    <col min="8203" max="8203" width="6.25" style="268" bestFit="1" customWidth="1"/>
    <col min="8204" max="8204" width="15.875" style="268" bestFit="1" customWidth="1"/>
    <col min="8205" max="8205" width="13.75" style="268" bestFit="1" customWidth="1"/>
    <col min="8206" max="8206" width="5.375" style="268" bestFit="1" customWidth="1"/>
    <col min="8207" max="8207" width="14.75" style="268" bestFit="1" customWidth="1"/>
    <col min="8208" max="8208" width="5.375" style="268" bestFit="1" customWidth="1"/>
    <col min="8209" max="8209" width="9" style="268"/>
    <col min="8210" max="8210" width="16.375" style="268" bestFit="1" customWidth="1"/>
    <col min="8211" max="8448" width="9" style="268"/>
    <col min="8449" max="8449" width="8.75" style="268" customWidth="1"/>
    <col min="8450" max="8450" width="16.25" style="268" bestFit="1" customWidth="1"/>
    <col min="8451" max="8451" width="13.75" style="268" bestFit="1" customWidth="1"/>
    <col min="8452" max="8452" width="5.25" style="268" bestFit="1" customWidth="1"/>
    <col min="8453" max="8453" width="16" style="268" customWidth="1"/>
    <col min="8454" max="8454" width="5.875" style="268" customWidth="1"/>
    <col min="8455" max="8455" width="14.75" style="268" customWidth="1"/>
    <col min="8456" max="8456" width="13.375" style="268" bestFit="1" customWidth="1"/>
    <col min="8457" max="8457" width="6.25" style="268" customWidth="1"/>
    <col min="8458" max="8458" width="13.75" style="268" customWidth="1"/>
    <col min="8459" max="8459" width="6.25" style="268" bestFit="1" customWidth="1"/>
    <col min="8460" max="8460" width="15.875" style="268" bestFit="1" customWidth="1"/>
    <col min="8461" max="8461" width="13.75" style="268" bestFit="1" customWidth="1"/>
    <col min="8462" max="8462" width="5.375" style="268" bestFit="1" customWidth="1"/>
    <col min="8463" max="8463" width="14.75" style="268" bestFit="1" customWidth="1"/>
    <col min="8464" max="8464" width="5.375" style="268" bestFit="1" customWidth="1"/>
    <col min="8465" max="8465" width="9" style="268"/>
    <col min="8466" max="8466" width="16.375" style="268" bestFit="1" customWidth="1"/>
    <col min="8467" max="8704" width="9" style="268"/>
    <col min="8705" max="8705" width="8.75" style="268" customWidth="1"/>
    <col min="8706" max="8706" width="16.25" style="268" bestFit="1" customWidth="1"/>
    <col min="8707" max="8707" width="13.75" style="268" bestFit="1" customWidth="1"/>
    <col min="8708" max="8708" width="5.25" style="268" bestFit="1" customWidth="1"/>
    <col min="8709" max="8709" width="16" style="268" customWidth="1"/>
    <col min="8710" max="8710" width="5.875" style="268" customWidth="1"/>
    <col min="8711" max="8711" width="14.75" style="268" customWidth="1"/>
    <col min="8712" max="8712" width="13.375" style="268" bestFit="1" customWidth="1"/>
    <col min="8713" max="8713" width="6.25" style="268" customWidth="1"/>
    <col min="8714" max="8714" width="13.75" style="268" customWidth="1"/>
    <col min="8715" max="8715" width="6.25" style="268" bestFit="1" customWidth="1"/>
    <col min="8716" max="8716" width="15.875" style="268" bestFit="1" customWidth="1"/>
    <col min="8717" max="8717" width="13.75" style="268" bestFit="1" customWidth="1"/>
    <col min="8718" max="8718" width="5.375" style="268" bestFit="1" customWidth="1"/>
    <col min="8719" max="8719" width="14.75" style="268" bestFit="1" customWidth="1"/>
    <col min="8720" max="8720" width="5.375" style="268" bestFit="1" customWidth="1"/>
    <col min="8721" max="8721" width="9" style="268"/>
    <col min="8722" max="8722" width="16.375" style="268" bestFit="1" customWidth="1"/>
    <col min="8723" max="8960" width="9" style="268"/>
    <col min="8961" max="8961" width="8.75" style="268" customWidth="1"/>
    <col min="8962" max="8962" width="16.25" style="268" bestFit="1" customWidth="1"/>
    <col min="8963" max="8963" width="13.75" style="268" bestFit="1" customWidth="1"/>
    <col min="8964" max="8964" width="5.25" style="268" bestFit="1" customWidth="1"/>
    <col min="8965" max="8965" width="16" style="268" customWidth="1"/>
    <col min="8966" max="8966" width="5.875" style="268" customWidth="1"/>
    <col min="8967" max="8967" width="14.75" style="268" customWidth="1"/>
    <col min="8968" max="8968" width="13.375" style="268" bestFit="1" customWidth="1"/>
    <col min="8969" max="8969" width="6.25" style="268" customWidth="1"/>
    <col min="8970" max="8970" width="13.75" style="268" customWidth="1"/>
    <col min="8971" max="8971" width="6.25" style="268" bestFit="1" customWidth="1"/>
    <col min="8972" max="8972" width="15.875" style="268" bestFit="1" customWidth="1"/>
    <col min="8973" max="8973" width="13.75" style="268" bestFit="1" customWidth="1"/>
    <col min="8974" max="8974" width="5.375" style="268" bestFit="1" customWidth="1"/>
    <col min="8975" max="8975" width="14.75" style="268" bestFit="1" customWidth="1"/>
    <col min="8976" max="8976" width="5.375" style="268" bestFit="1" customWidth="1"/>
    <col min="8977" max="8977" width="9" style="268"/>
    <col min="8978" max="8978" width="16.375" style="268" bestFit="1" customWidth="1"/>
    <col min="8979" max="9216" width="9" style="268"/>
    <col min="9217" max="9217" width="8.75" style="268" customWidth="1"/>
    <col min="9218" max="9218" width="16.25" style="268" bestFit="1" customWidth="1"/>
    <col min="9219" max="9219" width="13.75" style="268" bestFit="1" customWidth="1"/>
    <col min="9220" max="9220" width="5.25" style="268" bestFit="1" customWidth="1"/>
    <col min="9221" max="9221" width="16" style="268" customWidth="1"/>
    <col min="9222" max="9222" width="5.875" style="268" customWidth="1"/>
    <col min="9223" max="9223" width="14.75" style="268" customWidth="1"/>
    <col min="9224" max="9224" width="13.375" style="268" bestFit="1" customWidth="1"/>
    <col min="9225" max="9225" width="6.25" style="268" customWidth="1"/>
    <col min="9226" max="9226" width="13.75" style="268" customWidth="1"/>
    <col min="9227" max="9227" width="6.25" style="268" bestFit="1" customWidth="1"/>
    <col min="9228" max="9228" width="15.875" style="268" bestFit="1" customWidth="1"/>
    <col min="9229" max="9229" width="13.75" style="268" bestFit="1" customWidth="1"/>
    <col min="9230" max="9230" width="5.375" style="268" bestFit="1" customWidth="1"/>
    <col min="9231" max="9231" width="14.75" style="268" bestFit="1" customWidth="1"/>
    <col min="9232" max="9232" width="5.375" style="268" bestFit="1" customWidth="1"/>
    <col min="9233" max="9233" width="9" style="268"/>
    <col min="9234" max="9234" width="16.375" style="268" bestFit="1" customWidth="1"/>
    <col min="9235" max="9472" width="9" style="268"/>
    <col min="9473" max="9473" width="8.75" style="268" customWidth="1"/>
    <col min="9474" max="9474" width="16.25" style="268" bestFit="1" customWidth="1"/>
    <col min="9475" max="9475" width="13.75" style="268" bestFit="1" customWidth="1"/>
    <col min="9476" max="9476" width="5.25" style="268" bestFit="1" customWidth="1"/>
    <col min="9477" max="9477" width="16" style="268" customWidth="1"/>
    <col min="9478" max="9478" width="5.875" style="268" customWidth="1"/>
    <col min="9479" max="9479" width="14.75" style="268" customWidth="1"/>
    <col min="9480" max="9480" width="13.375" style="268" bestFit="1" customWidth="1"/>
    <col min="9481" max="9481" width="6.25" style="268" customWidth="1"/>
    <col min="9482" max="9482" width="13.75" style="268" customWidth="1"/>
    <col min="9483" max="9483" width="6.25" style="268" bestFit="1" customWidth="1"/>
    <col min="9484" max="9484" width="15.875" style="268" bestFit="1" customWidth="1"/>
    <col min="9485" max="9485" width="13.75" style="268" bestFit="1" customWidth="1"/>
    <col min="9486" max="9486" width="5.375" style="268" bestFit="1" customWidth="1"/>
    <col min="9487" max="9487" width="14.75" style="268" bestFit="1" customWidth="1"/>
    <col min="9488" max="9488" width="5.375" style="268" bestFit="1" customWidth="1"/>
    <col min="9489" max="9489" width="9" style="268"/>
    <col min="9490" max="9490" width="16.375" style="268" bestFit="1" customWidth="1"/>
    <col min="9491" max="9728" width="9" style="268"/>
    <col min="9729" max="9729" width="8.75" style="268" customWidth="1"/>
    <col min="9730" max="9730" width="16.25" style="268" bestFit="1" customWidth="1"/>
    <col min="9731" max="9731" width="13.75" style="268" bestFit="1" customWidth="1"/>
    <col min="9732" max="9732" width="5.25" style="268" bestFit="1" customWidth="1"/>
    <col min="9733" max="9733" width="16" style="268" customWidth="1"/>
    <col min="9734" max="9734" width="5.875" style="268" customWidth="1"/>
    <col min="9735" max="9735" width="14.75" style="268" customWidth="1"/>
    <col min="9736" max="9736" width="13.375" style="268" bestFit="1" customWidth="1"/>
    <col min="9737" max="9737" width="6.25" style="268" customWidth="1"/>
    <col min="9738" max="9738" width="13.75" style="268" customWidth="1"/>
    <col min="9739" max="9739" width="6.25" style="268" bestFit="1" customWidth="1"/>
    <col min="9740" max="9740" width="15.875" style="268" bestFit="1" customWidth="1"/>
    <col min="9741" max="9741" width="13.75" style="268" bestFit="1" customWidth="1"/>
    <col min="9742" max="9742" width="5.375" style="268" bestFit="1" customWidth="1"/>
    <col min="9743" max="9743" width="14.75" style="268" bestFit="1" customWidth="1"/>
    <col min="9744" max="9744" width="5.375" style="268" bestFit="1" customWidth="1"/>
    <col min="9745" max="9745" width="9" style="268"/>
    <col min="9746" max="9746" width="16.375" style="268" bestFit="1" customWidth="1"/>
    <col min="9747" max="9984" width="9" style="268"/>
    <col min="9985" max="9985" width="8.75" style="268" customWidth="1"/>
    <col min="9986" max="9986" width="16.25" style="268" bestFit="1" customWidth="1"/>
    <col min="9987" max="9987" width="13.75" style="268" bestFit="1" customWidth="1"/>
    <col min="9988" max="9988" width="5.25" style="268" bestFit="1" customWidth="1"/>
    <col min="9989" max="9989" width="16" style="268" customWidth="1"/>
    <col min="9990" max="9990" width="5.875" style="268" customWidth="1"/>
    <col min="9991" max="9991" width="14.75" style="268" customWidth="1"/>
    <col min="9992" max="9992" width="13.375" style="268" bestFit="1" customWidth="1"/>
    <col min="9993" max="9993" width="6.25" style="268" customWidth="1"/>
    <col min="9994" max="9994" width="13.75" style="268" customWidth="1"/>
    <col min="9995" max="9995" width="6.25" style="268" bestFit="1" customWidth="1"/>
    <col min="9996" max="9996" width="15.875" style="268" bestFit="1" customWidth="1"/>
    <col min="9997" max="9997" width="13.75" style="268" bestFit="1" customWidth="1"/>
    <col min="9998" max="9998" width="5.375" style="268" bestFit="1" customWidth="1"/>
    <col min="9999" max="9999" width="14.75" style="268" bestFit="1" customWidth="1"/>
    <col min="10000" max="10000" width="5.375" style="268" bestFit="1" customWidth="1"/>
    <col min="10001" max="10001" width="9" style="268"/>
    <col min="10002" max="10002" width="16.375" style="268" bestFit="1" customWidth="1"/>
    <col min="10003" max="10240" width="9" style="268"/>
    <col min="10241" max="10241" width="8.75" style="268" customWidth="1"/>
    <col min="10242" max="10242" width="16.25" style="268" bestFit="1" customWidth="1"/>
    <col min="10243" max="10243" width="13.75" style="268" bestFit="1" customWidth="1"/>
    <col min="10244" max="10244" width="5.25" style="268" bestFit="1" customWidth="1"/>
    <col min="10245" max="10245" width="16" style="268" customWidth="1"/>
    <col min="10246" max="10246" width="5.875" style="268" customWidth="1"/>
    <col min="10247" max="10247" width="14.75" style="268" customWidth="1"/>
    <col min="10248" max="10248" width="13.375" style="268" bestFit="1" customWidth="1"/>
    <col min="10249" max="10249" width="6.25" style="268" customWidth="1"/>
    <col min="10250" max="10250" width="13.75" style="268" customWidth="1"/>
    <col min="10251" max="10251" width="6.25" style="268" bestFit="1" customWidth="1"/>
    <col min="10252" max="10252" width="15.875" style="268" bestFit="1" customWidth="1"/>
    <col min="10253" max="10253" width="13.75" style="268" bestFit="1" customWidth="1"/>
    <col min="10254" max="10254" width="5.375" style="268" bestFit="1" customWidth="1"/>
    <col min="10255" max="10255" width="14.75" style="268" bestFit="1" customWidth="1"/>
    <col min="10256" max="10256" width="5.375" style="268" bestFit="1" customWidth="1"/>
    <col min="10257" max="10257" width="9" style="268"/>
    <col min="10258" max="10258" width="16.375" style="268" bestFit="1" customWidth="1"/>
    <col min="10259" max="10496" width="9" style="268"/>
    <col min="10497" max="10497" width="8.75" style="268" customWidth="1"/>
    <col min="10498" max="10498" width="16.25" style="268" bestFit="1" customWidth="1"/>
    <col min="10499" max="10499" width="13.75" style="268" bestFit="1" customWidth="1"/>
    <col min="10500" max="10500" width="5.25" style="268" bestFit="1" customWidth="1"/>
    <col min="10501" max="10501" width="16" style="268" customWidth="1"/>
    <col min="10502" max="10502" width="5.875" style="268" customWidth="1"/>
    <col min="10503" max="10503" width="14.75" style="268" customWidth="1"/>
    <col min="10504" max="10504" width="13.375" style="268" bestFit="1" customWidth="1"/>
    <col min="10505" max="10505" width="6.25" style="268" customWidth="1"/>
    <col min="10506" max="10506" width="13.75" style="268" customWidth="1"/>
    <col min="10507" max="10507" width="6.25" style="268" bestFit="1" customWidth="1"/>
    <col min="10508" max="10508" width="15.875" style="268" bestFit="1" customWidth="1"/>
    <col min="10509" max="10509" width="13.75" style="268" bestFit="1" customWidth="1"/>
    <col min="10510" max="10510" width="5.375" style="268" bestFit="1" customWidth="1"/>
    <col min="10511" max="10511" width="14.75" style="268" bestFit="1" customWidth="1"/>
    <col min="10512" max="10512" width="5.375" style="268" bestFit="1" customWidth="1"/>
    <col min="10513" max="10513" width="9" style="268"/>
    <col min="10514" max="10514" width="16.375" style="268" bestFit="1" customWidth="1"/>
    <col min="10515" max="10752" width="9" style="268"/>
    <col min="10753" max="10753" width="8.75" style="268" customWidth="1"/>
    <col min="10754" max="10754" width="16.25" style="268" bestFit="1" customWidth="1"/>
    <col min="10755" max="10755" width="13.75" style="268" bestFit="1" customWidth="1"/>
    <col min="10756" max="10756" width="5.25" style="268" bestFit="1" customWidth="1"/>
    <col min="10757" max="10757" width="16" style="268" customWidth="1"/>
    <col min="10758" max="10758" width="5.875" style="268" customWidth="1"/>
    <col min="10759" max="10759" width="14.75" style="268" customWidth="1"/>
    <col min="10760" max="10760" width="13.375" style="268" bestFit="1" customWidth="1"/>
    <col min="10761" max="10761" width="6.25" style="268" customWidth="1"/>
    <col min="10762" max="10762" width="13.75" style="268" customWidth="1"/>
    <col min="10763" max="10763" width="6.25" style="268" bestFit="1" customWidth="1"/>
    <col min="10764" max="10764" width="15.875" style="268" bestFit="1" customWidth="1"/>
    <col min="10765" max="10765" width="13.75" style="268" bestFit="1" customWidth="1"/>
    <col min="10766" max="10766" width="5.375" style="268" bestFit="1" customWidth="1"/>
    <col min="10767" max="10767" width="14.75" style="268" bestFit="1" customWidth="1"/>
    <col min="10768" max="10768" width="5.375" style="268" bestFit="1" customWidth="1"/>
    <col min="10769" max="10769" width="9" style="268"/>
    <col min="10770" max="10770" width="16.375" style="268" bestFit="1" customWidth="1"/>
    <col min="10771" max="11008" width="9" style="268"/>
    <col min="11009" max="11009" width="8.75" style="268" customWidth="1"/>
    <col min="11010" max="11010" width="16.25" style="268" bestFit="1" customWidth="1"/>
    <col min="11011" max="11011" width="13.75" style="268" bestFit="1" customWidth="1"/>
    <col min="11012" max="11012" width="5.25" style="268" bestFit="1" customWidth="1"/>
    <col min="11013" max="11013" width="16" style="268" customWidth="1"/>
    <col min="11014" max="11014" width="5.875" style="268" customWidth="1"/>
    <col min="11015" max="11015" width="14.75" style="268" customWidth="1"/>
    <col min="11016" max="11016" width="13.375" style="268" bestFit="1" customWidth="1"/>
    <col min="11017" max="11017" width="6.25" style="268" customWidth="1"/>
    <col min="11018" max="11018" width="13.75" style="268" customWidth="1"/>
    <col min="11019" max="11019" width="6.25" style="268" bestFit="1" customWidth="1"/>
    <col min="11020" max="11020" width="15.875" style="268" bestFit="1" customWidth="1"/>
    <col min="11021" max="11021" width="13.75" style="268" bestFit="1" customWidth="1"/>
    <col min="11022" max="11022" width="5.375" style="268" bestFit="1" customWidth="1"/>
    <col min="11023" max="11023" width="14.75" style="268" bestFit="1" customWidth="1"/>
    <col min="11024" max="11024" width="5.375" style="268" bestFit="1" customWidth="1"/>
    <col min="11025" max="11025" width="9" style="268"/>
    <col min="11026" max="11026" width="16.375" style="268" bestFit="1" customWidth="1"/>
    <col min="11027" max="11264" width="9" style="268"/>
    <col min="11265" max="11265" width="8.75" style="268" customWidth="1"/>
    <col min="11266" max="11266" width="16.25" style="268" bestFit="1" customWidth="1"/>
    <col min="11267" max="11267" width="13.75" style="268" bestFit="1" customWidth="1"/>
    <col min="11268" max="11268" width="5.25" style="268" bestFit="1" customWidth="1"/>
    <col min="11269" max="11269" width="16" style="268" customWidth="1"/>
    <col min="11270" max="11270" width="5.875" style="268" customWidth="1"/>
    <col min="11271" max="11271" width="14.75" style="268" customWidth="1"/>
    <col min="11272" max="11272" width="13.375" style="268" bestFit="1" customWidth="1"/>
    <col min="11273" max="11273" width="6.25" style="268" customWidth="1"/>
    <col min="11274" max="11274" width="13.75" style="268" customWidth="1"/>
    <col min="11275" max="11275" width="6.25" style="268" bestFit="1" customWidth="1"/>
    <col min="11276" max="11276" width="15.875" style="268" bestFit="1" customWidth="1"/>
    <col min="11277" max="11277" width="13.75" style="268" bestFit="1" customWidth="1"/>
    <col min="11278" max="11278" width="5.375" style="268" bestFit="1" customWidth="1"/>
    <col min="11279" max="11279" width="14.75" style="268" bestFit="1" customWidth="1"/>
    <col min="11280" max="11280" width="5.375" style="268" bestFit="1" customWidth="1"/>
    <col min="11281" max="11281" width="9" style="268"/>
    <col min="11282" max="11282" width="16.375" style="268" bestFit="1" customWidth="1"/>
    <col min="11283" max="11520" width="9" style="268"/>
    <col min="11521" max="11521" width="8.75" style="268" customWidth="1"/>
    <col min="11522" max="11522" width="16.25" style="268" bestFit="1" customWidth="1"/>
    <col min="11523" max="11523" width="13.75" style="268" bestFit="1" customWidth="1"/>
    <col min="11524" max="11524" width="5.25" style="268" bestFit="1" customWidth="1"/>
    <col min="11525" max="11525" width="16" style="268" customWidth="1"/>
    <col min="11526" max="11526" width="5.875" style="268" customWidth="1"/>
    <col min="11527" max="11527" width="14.75" style="268" customWidth="1"/>
    <col min="11528" max="11528" width="13.375" style="268" bestFit="1" customWidth="1"/>
    <col min="11529" max="11529" width="6.25" style="268" customWidth="1"/>
    <col min="11530" max="11530" width="13.75" style="268" customWidth="1"/>
    <col min="11531" max="11531" width="6.25" style="268" bestFit="1" customWidth="1"/>
    <col min="11532" max="11532" width="15.875" style="268" bestFit="1" customWidth="1"/>
    <col min="11533" max="11533" width="13.75" style="268" bestFit="1" customWidth="1"/>
    <col min="11534" max="11534" width="5.375" style="268" bestFit="1" customWidth="1"/>
    <col min="11535" max="11535" width="14.75" style="268" bestFit="1" customWidth="1"/>
    <col min="11536" max="11536" width="5.375" style="268" bestFit="1" customWidth="1"/>
    <col min="11537" max="11537" width="9" style="268"/>
    <col min="11538" max="11538" width="16.375" style="268" bestFit="1" customWidth="1"/>
    <col min="11539" max="11776" width="9" style="268"/>
    <col min="11777" max="11777" width="8.75" style="268" customWidth="1"/>
    <col min="11778" max="11778" width="16.25" style="268" bestFit="1" customWidth="1"/>
    <col min="11779" max="11779" width="13.75" style="268" bestFit="1" customWidth="1"/>
    <col min="11780" max="11780" width="5.25" style="268" bestFit="1" customWidth="1"/>
    <col min="11781" max="11781" width="16" style="268" customWidth="1"/>
    <col min="11782" max="11782" width="5.875" style="268" customWidth="1"/>
    <col min="11783" max="11783" width="14.75" style="268" customWidth="1"/>
    <col min="11784" max="11784" width="13.375" style="268" bestFit="1" customWidth="1"/>
    <col min="11785" max="11785" width="6.25" style="268" customWidth="1"/>
    <col min="11786" max="11786" width="13.75" style="268" customWidth="1"/>
    <col min="11787" max="11787" width="6.25" style="268" bestFit="1" customWidth="1"/>
    <col min="11788" max="11788" width="15.875" style="268" bestFit="1" customWidth="1"/>
    <col min="11789" max="11789" width="13.75" style="268" bestFit="1" customWidth="1"/>
    <col min="11790" max="11790" width="5.375" style="268" bestFit="1" customWidth="1"/>
    <col min="11791" max="11791" width="14.75" style="268" bestFit="1" customWidth="1"/>
    <col min="11792" max="11792" width="5.375" style="268" bestFit="1" customWidth="1"/>
    <col min="11793" max="11793" width="9" style="268"/>
    <col min="11794" max="11794" width="16.375" style="268" bestFit="1" customWidth="1"/>
    <col min="11795" max="12032" width="9" style="268"/>
    <col min="12033" max="12033" width="8.75" style="268" customWidth="1"/>
    <col min="12034" max="12034" width="16.25" style="268" bestFit="1" customWidth="1"/>
    <col min="12035" max="12035" width="13.75" style="268" bestFit="1" customWidth="1"/>
    <col min="12036" max="12036" width="5.25" style="268" bestFit="1" customWidth="1"/>
    <col min="12037" max="12037" width="16" style="268" customWidth="1"/>
    <col min="12038" max="12038" width="5.875" style="268" customWidth="1"/>
    <col min="12039" max="12039" width="14.75" style="268" customWidth="1"/>
    <col min="12040" max="12040" width="13.375" style="268" bestFit="1" customWidth="1"/>
    <col min="12041" max="12041" width="6.25" style="268" customWidth="1"/>
    <col min="12042" max="12042" width="13.75" style="268" customWidth="1"/>
    <col min="12043" max="12043" width="6.25" style="268" bestFit="1" customWidth="1"/>
    <col min="12044" max="12044" width="15.875" style="268" bestFit="1" customWidth="1"/>
    <col min="12045" max="12045" width="13.75" style="268" bestFit="1" customWidth="1"/>
    <col min="12046" max="12046" width="5.375" style="268" bestFit="1" customWidth="1"/>
    <col min="12047" max="12047" width="14.75" style="268" bestFit="1" customWidth="1"/>
    <col min="12048" max="12048" width="5.375" style="268" bestFit="1" customWidth="1"/>
    <col min="12049" max="12049" width="9" style="268"/>
    <col min="12050" max="12050" width="16.375" style="268" bestFit="1" customWidth="1"/>
    <col min="12051" max="12288" width="9" style="268"/>
    <col min="12289" max="12289" width="8.75" style="268" customWidth="1"/>
    <col min="12290" max="12290" width="16.25" style="268" bestFit="1" customWidth="1"/>
    <col min="12291" max="12291" width="13.75" style="268" bestFit="1" customWidth="1"/>
    <col min="12292" max="12292" width="5.25" style="268" bestFit="1" customWidth="1"/>
    <col min="12293" max="12293" width="16" style="268" customWidth="1"/>
    <col min="12294" max="12294" width="5.875" style="268" customWidth="1"/>
    <col min="12295" max="12295" width="14.75" style="268" customWidth="1"/>
    <col min="12296" max="12296" width="13.375" style="268" bestFit="1" customWidth="1"/>
    <col min="12297" max="12297" width="6.25" style="268" customWidth="1"/>
    <col min="12298" max="12298" width="13.75" style="268" customWidth="1"/>
    <col min="12299" max="12299" width="6.25" style="268" bestFit="1" customWidth="1"/>
    <col min="12300" max="12300" width="15.875" style="268" bestFit="1" customWidth="1"/>
    <col min="12301" max="12301" width="13.75" style="268" bestFit="1" customWidth="1"/>
    <col min="12302" max="12302" width="5.375" style="268" bestFit="1" customWidth="1"/>
    <col min="12303" max="12303" width="14.75" style="268" bestFit="1" customWidth="1"/>
    <col min="12304" max="12304" width="5.375" style="268" bestFit="1" customWidth="1"/>
    <col min="12305" max="12305" width="9" style="268"/>
    <col min="12306" max="12306" width="16.375" style="268" bestFit="1" customWidth="1"/>
    <col min="12307" max="12544" width="9" style="268"/>
    <col min="12545" max="12545" width="8.75" style="268" customWidth="1"/>
    <col min="12546" max="12546" width="16.25" style="268" bestFit="1" customWidth="1"/>
    <col min="12547" max="12547" width="13.75" style="268" bestFit="1" customWidth="1"/>
    <col min="12548" max="12548" width="5.25" style="268" bestFit="1" customWidth="1"/>
    <col min="12549" max="12549" width="16" style="268" customWidth="1"/>
    <col min="12550" max="12550" width="5.875" style="268" customWidth="1"/>
    <col min="12551" max="12551" width="14.75" style="268" customWidth="1"/>
    <col min="12552" max="12552" width="13.375" style="268" bestFit="1" customWidth="1"/>
    <col min="12553" max="12553" width="6.25" style="268" customWidth="1"/>
    <col min="12554" max="12554" width="13.75" style="268" customWidth="1"/>
    <col min="12555" max="12555" width="6.25" style="268" bestFit="1" customWidth="1"/>
    <col min="12556" max="12556" width="15.875" style="268" bestFit="1" customWidth="1"/>
    <col min="12557" max="12557" width="13.75" style="268" bestFit="1" customWidth="1"/>
    <col min="12558" max="12558" width="5.375" style="268" bestFit="1" customWidth="1"/>
    <col min="12559" max="12559" width="14.75" style="268" bestFit="1" customWidth="1"/>
    <col min="12560" max="12560" width="5.375" style="268" bestFit="1" customWidth="1"/>
    <col min="12561" max="12561" width="9" style="268"/>
    <col min="12562" max="12562" width="16.375" style="268" bestFit="1" customWidth="1"/>
    <col min="12563" max="12800" width="9" style="268"/>
    <col min="12801" max="12801" width="8.75" style="268" customWidth="1"/>
    <col min="12802" max="12802" width="16.25" style="268" bestFit="1" customWidth="1"/>
    <col min="12803" max="12803" width="13.75" style="268" bestFit="1" customWidth="1"/>
    <col min="12804" max="12804" width="5.25" style="268" bestFit="1" customWidth="1"/>
    <col min="12805" max="12805" width="16" style="268" customWidth="1"/>
    <col min="12806" max="12806" width="5.875" style="268" customWidth="1"/>
    <col min="12807" max="12807" width="14.75" style="268" customWidth="1"/>
    <col min="12808" max="12808" width="13.375" style="268" bestFit="1" customWidth="1"/>
    <col min="12809" max="12809" width="6.25" style="268" customWidth="1"/>
    <col min="12810" max="12810" width="13.75" style="268" customWidth="1"/>
    <col min="12811" max="12811" width="6.25" style="268" bestFit="1" customWidth="1"/>
    <col min="12812" max="12812" width="15.875" style="268" bestFit="1" customWidth="1"/>
    <col min="12813" max="12813" width="13.75" style="268" bestFit="1" customWidth="1"/>
    <col min="12814" max="12814" width="5.375" style="268" bestFit="1" customWidth="1"/>
    <col min="12815" max="12815" width="14.75" style="268" bestFit="1" customWidth="1"/>
    <col min="12816" max="12816" width="5.375" style="268" bestFit="1" customWidth="1"/>
    <col min="12817" max="12817" width="9" style="268"/>
    <col min="12818" max="12818" width="16.375" style="268" bestFit="1" customWidth="1"/>
    <col min="12819" max="13056" width="9" style="268"/>
    <col min="13057" max="13057" width="8.75" style="268" customWidth="1"/>
    <col min="13058" max="13058" width="16.25" style="268" bestFit="1" customWidth="1"/>
    <col min="13059" max="13059" width="13.75" style="268" bestFit="1" customWidth="1"/>
    <col min="13060" max="13060" width="5.25" style="268" bestFit="1" customWidth="1"/>
    <col min="13061" max="13061" width="16" style="268" customWidth="1"/>
    <col min="13062" max="13062" width="5.875" style="268" customWidth="1"/>
    <col min="13063" max="13063" width="14.75" style="268" customWidth="1"/>
    <col min="13064" max="13064" width="13.375" style="268" bestFit="1" customWidth="1"/>
    <col min="13065" max="13065" width="6.25" style="268" customWidth="1"/>
    <col min="13066" max="13066" width="13.75" style="268" customWidth="1"/>
    <col min="13067" max="13067" width="6.25" style="268" bestFit="1" customWidth="1"/>
    <col min="13068" max="13068" width="15.875" style="268" bestFit="1" customWidth="1"/>
    <col min="13069" max="13069" width="13.75" style="268" bestFit="1" customWidth="1"/>
    <col min="13070" max="13070" width="5.375" style="268" bestFit="1" customWidth="1"/>
    <col min="13071" max="13071" width="14.75" style="268" bestFit="1" customWidth="1"/>
    <col min="13072" max="13072" width="5.375" style="268" bestFit="1" customWidth="1"/>
    <col min="13073" max="13073" width="9" style="268"/>
    <col min="13074" max="13074" width="16.375" style="268" bestFit="1" customWidth="1"/>
    <col min="13075" max="13312" width="9" style="268"/>
    <col min="13313" max="13313" width="8.75" style="268" customWidth="1"/>
    <col min="13314" max="13314" width="16.25" style="268" bestFit="1" customWidth="1"/>
    <col min="13315" max="13315" width="13.75" style="268" bestFit="1" customWidth="1"/>
    <col min="13316" max="13316" width="5.25" style="268" bestFit="1" customWidth="1"/>
    <col min="13317" max="13317" width="16" style="268" customWidth="1"/>
    <col min="13318" max="13318" width="5.875" style="268" customWidth="1"/>
    <col min="13319" max="13319" width="14.75" style="268" customWidth="1"/>
    <col min="13320" max="13320" width="13.375" style="268" bestFit="1" customWidth="1"/>
    <col min="13321" max="13321" width="6.25" style="268" customWidth="1"/>
    <col min="13322" max="13322" width="13.75" style="268" customWidth="1"/>
    <col min="13323" max="13323" width="6.25" style="268" bestFit="1" customWidth="1"/>
    <col min="13324" max="13324" width="15.875" style="268" bestFit="1" customWidth="1"/>
    <col min="13325" max="13325" width="13.75" style="268" bestFit="1" customWidth="1"/>
    <col min="13326" max="13326" width="5.375" style="268" bestFit="1" customWidth="1"/>
    <col min="13327" max="13327" width="14.75" style="268" bestFit="1" customWidth="1"/>
    <col min="13328" max="13328" width="5.375" style="268" bestFit="1" customWidth="1"/>
    <col min="13329" max="13329" width="9" style="268"/>
    <col min="13330" max="13330" width="16.375" style="268" bestFit="1" customWidth="1"/>
    <col min="13331" max="13568" width="9" style="268"/>
    <col min="13569" max="13569" width="8.75" style="268" customWidth="1"/>
    <col min="13570" max="13570" width="16.25" style="268" bestFit="1" customWidth="1"/>
    <col min="13571" max="13571" width="13.75" style="268" bestFit="1" customWidth="1"/>
    <col min="13572" max="13572" width="5.25" style="268" bestFit="1" customWidth="1"/>
    <col min="13573" max="13573" width="16" style="268" customWidth="1"/>
    <col min="13574" max="13574" width="5.875" style="268" customWidth="1"/>
    <col min="13575" max="13575" width="14.75" style="268" customWidth="1"/>
    <col min="13576" max="13576" width="13.375" style="268" bestFit="1" customWidth="1"/>
    <col min="13577" max="13577" width="6.25" style="268" customWidth="1"/>
    <col min="13578" max="13578" width="13.75" style="268" customWidth="1"/>
    <col min="13579" max="13579" width="6.25" style="268" bestFit="1" customWidth="1"/>
    <col min="13580" max="13580" width="15.875" style="268" bestFit="1" customWidth="1"/>
    <col min="13581" max="13581" width="13.75" style="268" bestFit="1" customWidth="1"/>
    <col min="13582" max="13582" width="5.375" style="268" bestFit="1" customWidth="1"/>
    <col min="13583" max="13583" width="14.75" style="268" bestFit="1" customWidth="1"/>
    <col min="13584" max="13584" width="5.375" style="268" bestFit="1" customWidth="1"/>
    <col min="13585" max="13585" width="9" style="268"/>
    <col min="13586" max="13586" width="16.375" style="268" bestFit="1" customWidth="1"/>
    <col min="13587" max="13824" width="9" style="268"/>
    <col min="13825" max="13825" width="8.75" style="268" customWidth="1"/>
    <col min="13826" max="13826" width="16.25" style="268" bestFit="1" customWidth="1"/>
    <col min="13827" max="13827" width="13.75" style="268" bestFit="1" customWidth="1"/>
    <col min="13828" max="13828" width="5.25" style="268" bestFit="1" customWidth="1"/>
    <col min="13829" max="13829" width="16" style="268" customWidth="1"/>
    <col min="13830" max="13830" width="5.875" style="268" customWidth="1"/>
    <col min="13831" max="13831" width="14.75" style="268" customWidth="1"/>
    <col min="13832" max="13832" width="13.375" style="268" bestFit="1" customWidth="1"/>
    <col min="13833" max="13833" width="6.25" style="268" customWidth="1"/>
    <col min="13834" max="13834" width="13.75" style="268" customWidth="1"/>
    <col min="13835" max="13835" width="6.25" style="268" bestFit="1" customWidth="1"/>
    <col min="13836" max="13836" width="15.875" style="268" bestFit="1" customWidth="1"/>
    <col min="13837" max="13837" width="13.75" style="268" bestFit="1" customWidth="1"/>
    <col min="13838" max="13838" width="5.375" style="268" bestFit="1" customWidth="1"/>
    <col min="13839" max="13839" width="14.75" style="268" bestFit="1" customWidth="1"/>
    <col min="13840" max="13840" width="5.375" style="268" bestFit="1" customWidth="1"/>
    <col min="13841" max="13841" width="9" style="268"/>
    <col min="13842" max="13842" width="16.375" style="268" bestFit="1" customWidth="1"/>
    <col min="13843" max="14080" width="9" style="268"/>
    <col min="14081" max="14081" width="8.75" style="268" customWidth="1"/>
    <col min="14082" max="14082" width="16.25" style="268" bestFit="1" customWidth="1"/>
    <col min="14083" max="14083" width="13.75" style="268" bestFit="1" customWidth="1"/>
    <col min="14084" max="14084" width="5.25" style="268" bestFit="1" customWidth="1"/>
    <col min="14085" max="14085" width="16" style="268" customWidth="1"/>
    <col min="14086" max="14086" width="5.875" style="268" customWidth="1"/>
    <col min="14087" max="14087" width="14.75" style="268" customWidth="1"/>
    <col min="14088" max="14088" width="13.375" style="268" bestFit="1" customWidth="1"/>
    <col min="14089" max="14089" width="6.25" style="268" customWidth="1"/>
    <col min="14090" max="14090" width="13.75" style="268" customWidth="1"/>
    <col min="14091" max="14091" width="6.25" style="268" bestFit="1" customWidth="1"/>
    <col min="14092" max="14092" width="15.875" style="268" bestFit="1" customWidth="1"/>
    <col min="14093" max="14093" width="13.75" style="268" bestFit="1" customWidth="1"/>
    <col min="14094" max="14094" width="5.375" style="268" bestFit="1" customWidth="1"/>
    <col min="14095" max="14095" width="14.75" style="268" bestFit="1" customWidth="1"/>
    <col min="14096" max="14096" width="5.375" style="268" bestFit="1" customWidth="1"/>
    <col min="14097" max="14097" width="9" style="268"/>
    <col min="14098" max="14098" width="16.375" style="268" bestFit="1" customWidth="1"/>
    <col min="14099" max="14336" width="9" style="268"/>
    <col min="14337" max="14337" width="8.75" style="268" customWidth="1"/>
    <col min="14338" max="14338" width="16.25" style="268" bestFit="1" customWidth="1"/>
    <col min="14339" max="14339" width="13.75" style="268" bestFit="1" customWidth="1"/>
    <col min="14340" max="14340" width="5.25" style="268" bestFit="1" customWidth="1"/>
    <col min="14341" max="14341" width="16" style="268" customWidth="1"/>
    <col min="14342" max="14342" width="5.875" style="268" customWidth="1"/>
    <col min="14343" max="14343" width="14.75" style="268" customWidth="1"/>
    <col min="14344" max="14344" width="13.375" style="268" bestFit="1" customWidth="1"/>
    <col min="14345" max="14345" width="6.25" style="268" customWidth="1"/>
    <col min="14346" max="14346" width="13.75" style="268" customWidth="1"/>
    <col min="14347" max="14347" width="6.25" style="268" bestFit="1" customWidth="1"/>
    <col min="14348" max="14348" width="15.875" style="268" bestFit="1" customWidth="1"/>
    <col min="14349" max="14349" width="13.75" style="268" bestFit="1" customWidth="1"/>
    <col min="14350" max="14350" width="5.375" style="268" bestFit="1" customWidth="1"/>
    <col min="14351" max="14351" width="14.75" style="268" bestFit="1" customWidth="1"/>
    <col min="14352" max="14352" width="5.375" style="268" bestFit="1" customWidth="1"/>
    <col min="14353" max="14353" width="9" style="268"/>
    <col min="14354" max="14354" width="16.375" style="268" bestFit="1" customWidth="1"/>
    <col min="14355" max="14592" width="9" style="268"/>
    <col min="14593" max="14593" width="8.75" style="268" customWidth="1"/>
    <col min="14594" max="14594" width="16.25" style="268" bestFit="1" customWidth="1"/>
    <col min="14595" max="14595" width="13.75" style="268" bestFit="1" customWidth="1"/>
    <col min="14596" max="14596" width="5.25" style="268" bestFit="1" customWidth="1"/>
    <col min="14597" max="14597" width="16" style="268" customWidth="1"/>
    <col min="14598" max="14598" width="5.875" style="268" customWidth="1"/>
    <col min="14599" max="14599" width="14.75" style="268" customWidth="1"/>
    <col min="14600" max="14600" width="13.375" style="268" bestFit="1" customWidth="1"/>
    <col min="14601" max="14601" width="6.25" style="268" customWidth="1"/>
    <col min="14602" max="14602" width="13.75" style="268" customWidth="1"/>
    <col min="14603" max="14603" width="6.25" style="268" bestFit="1" customWidth="1"/>
    <col min="14604" max="14604" width="15.875" style="268" bestFit="1" customWidth="1"/>
    <col min="14605" max="14605" width="13.75" style="268" bestFit="1" customWidth="1"/>
    <col min="14606" max="14606" width="5.375" style="268" bestFit="1" customWidth="1"/>
    <col min="14607" max="14607" width="14.75" style="268" bestFit="1" customWidth="1"/>
    <col min="14608" max="14608" width="5.375" style="268" bestFit="1" customWidth="1"/>
    <col min="14609" max="14609" width="9" style="268"/>
    <col min="14610" max="14610" width="16.375" style="268" bestFit="1" customWidth="1"/>
    <col min="14611" max="14848" width="9" style="268"/>
    <col min="14849" max="14849" width="8.75" style="268" customWidth="1"/>
    <col min="14850" max="14850" width="16.25" style="268" bestFit="1" customWidth="1"/>
    <col min="14851" max="14851" width="13.75" style="268" bestFit="1" customWidth="1"/>
    <col min="14852" max="14852" width="5.25" style="268" bestFit="1" customWidth="1"/>
    <col min="14853" max="14853" width="16" style="268" customWidth="1"/>
    <col min="14854" max="14854" width="5.875" style="268" customWidth="1"/>
    <col min="14855" max="14855" width="14.75" style="268" customWidth="1"/>
    <col min="14856" max="14856" width="13.375" style="268" bestFit="1" customWidth="1"/>
    <col min="14857" max="14857" width="6.25" style="268" customWidth="1"/>
    <col min="14858" max="14858" width="13.75" style="268" customWidth="1"/>
    <col min="14859" max="14859" width="6.25" style="268" bestFit="1" customWidth="1"/>
    <col min="14860" max="14860" width="15.875" style="268" bestFit="1" customWidth="1"/>
    <col min="14861" max="14861" width="13.75" style="268" bestFit="1" customWidth="1"/>
    <col min="14862" max="14862" width="5.375" style="268" bestFit="1" customWidth="1"/>
    <col min="14863" max="14863" width="14.75" style="268" bestFit="1" customWidth="1"/>
    <col min="14864" max="14864" width="5.375" style="268" bestFit="1" customWidth="1"/>
    <col min="14865" max="14865" width="9" style="268"/>
    <col min="14866" max="14866" width="16.375" style="268" bestFit="1" customWidth="1"/>
    <col min="14867" max="15104" width="9" style="268"/>
    <col min="15105" max="15105" width="8.75" style="268" customWidth="1"/>
    <col min="15106" max="15106" width="16.25" style="268" bestFit="1" customWidth="1"/>
    <col min="15107" max="15107" width="13.75" style="268" bestFit="1" customWidth="1"/>
    <col min="15108" max="15108" width="5.25" style="268" bestFit="1" customWidth="1"/>
    <col min="15109" max="15109" width="16" style="268" customWidth="1"/>
    <col min="15110" max="15110" width="5.875" style="268" customWidth="1"/>
    <col min="15111" max="15111" width="14.75" style="268" customWidth="1"/>
    <col min="15112" max="15112" width="13.375" style="268" bestFit="1" customWidth="1"/>
    <col min="15113" max="15113" width="6.25" style="268" customWidth="1"/>
    <col min="15114" max="15114" width="13.75" style="268" customWidth="1"/>
    <col min="15115" max="15115" width="6.25" style="268" bestFit="1" customWidth="1"/>
    <col min="15116" max="15116" width="15.875" style="268" bestFit="1" customWidth="1"/>
    <col min="15117" max="15117" width="13.75" style="268" bestFit="1" customWidth="1"/>
    <col min="15118" max="15118" width="5.375" style="268" bestFit="1" customWidth="1"/>
    <col min="15119" max="15119" width="14.75" style="268" bestFit="1" customWidth="1"/>
    <col min="15120" max="15120" width="5.375" style="268" bestFit="1" customWidth="1"/>
    <col min="15121" max="15121" width="9" style="268"/>
    <col min="15122" max="15122" width="16.375" style="268" bestFit="1" customWidth="1"/>
    <col min="15123" max="15360" width="9" style="268"/>
    <col min="15361" max="15361" width="8.75" style="268" customWidth="1"/>
    <col min="15362" max="15362" width="16.25" style="268" bestFit="1" customWidth="1"/>
    <col min="15363" max="15363" width="13.75" style="268" bestFit="1" customWidth="1"/>
    <col min="15364" max="15364" width="5.25" style="268" bestFit="1" customWidth="1"/>
    <col min="15365" max="15365" width="16" style="268" customWidth="1"/>
    <col min="15366" max="15366" width="5.875" style="268" customWidth="1"/>
    <col min="15367" max="15367" width="14.75" style="268" customWidth="1"/>
    <col min="15368" max="15368" width="13.375" style="268" bestFit="1" customWidth="1"/>
    <col min="15369" max="15369" width="6.25" style="268" customWidth="1"/>
    <col min="15370" max="15370" width="13.75" style="268" customWidth="1"/>
    <col min="15371" max="15371" width="6.25" style="268" bestFit="1" customWidth="1"/>
    <col min="15372" max="15372" width="15.875" style="268" bestFit="1" customWidth="1"/>
    <col min="15373" max="15373" width="13.75" style="268" bestFit="1" customWidth="1"/>
    <col min="15374" max="15374" width="5.375" style="268" bestFit="1" customWidth="1"/>
    <col min="15375" max="15375" width="14.75" style="268" bestFit="1" customWidth="1"/>
    <col min="15376" max="15376" width="5.375" style="268" bestFit="1" customWidth="1"/>
    <col min="15377" max="15377" width="9" style="268"/>
    <col min="15378" max="15378" width="16.375" style="268" bestFit="1" customWidth="1"/>
    <col min="15379" max="15616" width="9" style="268"/>
    <col min="15617" max="15617" width="8.75" style="268" customWidth="1"/>
    <col min="15618" max="15618" width="16.25" style="268" bestFit="1" customWidth="1"/>
    <col min="15619" max="15619" width="13.75" style="268" bestFit="1" customWidth="1"/>
    <col min="15620" max="15620" width="5.25" style="268" bestFit="1" customWidth="1"/>
    <col min="15621" max="15621" width="16" style="268" customWidth="1"/>
    <col min="15622" max="15622" width="5.875" style="268" customWidth="1"/>
    <col min="15623" max="15623" width="14.75" style="268" customWidth="1"/>
    <col min="15624" max="15624" width="13.375" style="268" bestFit="1" customWidth="1"/>
    <col min="15625" max="15625" width="6.25" style="268" customWidth="1"/>
    <col min="15626" max="15626" width="13.75" style="268" customWidth="1"/>
    <col min="15627" max="15627" width="6.25" style="268" bestFit="1" customWidth="1"/>
    <col min="15628" max="15628" width="15.875" style="268" bestFit="1" customWidth="1"/>
    <col min="15629" max="15629" width="13.75" style="268" bestFit="1" customWidth="1"/>
    <col min="15630" max="15630" width="5.375" style="268" bestFit="1" customWidth="1"/>
    <col min="15631" max="15631" width="14.75" style="268" bestFit="1" customWidth="1"/>
    <col min="15632" max="15632" width="5.375" style="268" bestFit="1" customWidth="1"/>
    <col min="15633" max="15633" width="9" style="268"/>
    <col min="15634" max="15634" width="16.375" style="268" bestFit="1" customWidth="1"/>
    <col min="15635" max="15872" width="9" style="268"/>
    <col min="15873" max="15873" width="8.75" style="268" customWidth="1"/>
    <col min="15874" max="15874" width="16.25" style="268" bestFit="1" customWidth="1"/>
    <col min="15875" max="15875" width="13.75" style="268" bestFit="1" customWidth="1"/>
    <col min="15876" max="15876" width="5.25" style="268" bestFit="1" customWidth="1"/>
    <col min="15877" max="15877" width="16" style="268" customWidth="1"/>
    <col min="15878" max="15878" width="5.875" style="268" customWidth="1"/>
    <col min="15879" max="15879" width="14.75" style="268" customWidth="1"/>
    <col min="15880" max="15880" width="13.375" style="268" bestFit="1" customWidth="1"/>
    <col min="15881" max="15881" width="6.25" style="268" customWidth="1"/>
    <col min="15882" max="15882" width="13.75" style="268" customWidth="1"/>
    <col min="15883" max="15883" width="6.25" style="268" bestFit="1" customWidth="1"/>
    <col min="15884" max="15884" width="15.875" style="268" bestFit="1" customWidth="1"/>
    <col min="15885" max="15885" width="13.75" style="268" bestFit="1" customWidth="1"/>
    <col min="15886" max="15886" width="5.375" style="268" bestFit="1" customWidth="1"/>
    <col min="15887" max="15887" width="14.75" style="268" bestFit="1" customWidth="1"/>
    <col min="15888" max="15888" width="5.375" style="268" bestFit="1" customWidth="1"/>
    <col min="15889" max="15889" width="9" style="268"/>
    <col min="15890" max="15890" width="16.375" style="268" bestFit="1" customWidth="1"/>
    <col min="15891" max="16128" width="9" style="268"/>
    <col min="16129" max="16129" width="8.75" style="268" customWidth="1"/>
    <col min="16130" max="16130" width="16.25" style="268" bestFit="1" customWidth="1"/>
    <col min="16131" max="16131" width="13.75" style="268" bestFit="1" customWidth="1"/>
    <col min="16132" max="16132" width="5.25" style="268" bestFit="1" customWidth="1"/>
    <col min="16133" max="16133" width="16" style="268" customWidth="1"/>
    <col min="16134" max="16134" width="5.875" style="268" customWidth="1"/>
    <col min="16135" max="16135" width="14.75" style="268" customWidth="1"/>
    <col min="16136" max="16136" width="13.375" style="268" bestFit="1" customWidth="1"/>
    <col min="16137" max="16137" width="6.25" style="268" customWidth="1"/>
    <col min="16138" max="16138" width="13.75" style="268" customWidth="1"/>
    <col min="16139" max="16139" width="6.25" style="268" bestFit="1" customWidth="1"/>
    <col min="16140" max="16140" width="15.875" style="268" bestFit="1" customWidth="1"/>
    <col min="16141" max="16141" width="13.75" style="268" bestFit="1" customWidth="1"/>
    <col min="16142" max="16142" width="5.375" style="268" bestFit="1" customWidth="1"/>
    <col min="16143" max="16143" width="14.75" style="268" bestFit="1" customWidth="1"/>
    <col min="16144" max="16144" width="5.375" style="268" bestFit="1" customWidth="1"/>
    <col min="16145" max="16145" width="9" style="268"/>
    <col min="16146" max="16146" width="16.375" style="268" bestFit="1" customWidth="1"/>
    <col min="16147" max="16384" width="9" style="268"/>
  </cols>
  <sheetData>
    <row r="1" spans="1:19" s="267" customFormat="1">
      <c r="A1" s="373" t="s">
        <v>179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</row>
    <row r="2" spans="1:19" s="267" customFormat="1">
      <c r="A2" s="373" t="s">
        <v>180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</row>
    <row r="3" spans="1:19" s="267" customFormat="1">
      <c r="A3" s="373" t="s">
        <v>195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</row>
    <row r="4" spans="1:19">
      <c r="O4" s="270" t="s">
        <v>181</v>
      </c>
    </row>
    <row r="5" spans="1:19" s="267" customFormat="1">
      <c r="A5" s="374" t="s">
        <v>19</v>
      </c>
      <c r="B5" s="376" t="s">
        <v>182</v>
      </c>
      <c r="C5" s="376"/>
      <c r="D5" s="376"/>
      <c r="E5" s="376"/>
      <c r="F5" s="376"/>
      <c r="G5" s="376" t="s">
        <v>183</v>
      </c>
      <c r="H5" s="376"/>
      <c r="I5" s="376"/>
      <c r="J5" s="376"/>
      <c r="K5" s="376"/>
      <c r="L5" s="376" t="s">
        <v>184</v>
      </c>
      <c r="M5" s="376"/>
      <c r="N5" s="376"/>
      <c r="O5" s="376"/>
      <c r="P5" s="376"/>
    </row>
    <row r="6" spans="1:19" s="273" customFormat="1" ht="70.5" customHeight="1">
      <c r="A6" s="375"/>
      <c r="B6" s="271" t="s">
        <v>185</v>
      </c>
      <c r="C6" s="271" t="s">
        <v>147</v>
      </c>
      <c r="D6" s="272" t="s">
        <v>186</v>
      </c>
      <c r="E6" s="271" t="s">
        <v>187</v>
      </c>
      <c r="F6" s="272" t="s">
        <v>186</v>
      </c>
      <c r="G6" s="271" t="s">
        <v>185</v>
      </c>
      <c r="H6" s="271" t="s">
        <v>147</v>
      </c>
      <c r="I6" s="272" t="s">
        <v>186</v>
      </c>
      <c r="J6" s="271" t="s">
        <v>187</v>
      </c>
      <c r="K6" s="272" t="s">
        <v>186</v>
      </c>
      <c r="L6" s="272" t="s">
        <v>185</v>
      </c>
      <c r="M6" s="272" t="s">
        <v>147</v>
      </c>
      <c r="N6" s="272" t="s">
        <v>186</v>
      </c>
      <c r="O6" s="272" t="s">
        <v>187</v>
      </c>
      <c r="P6" s="272" t="s">
        <v>186</v>
      </c>
    </row>
    <row r="7" spans="1:19" s="267" customFormat="1">
      <c r="A7" s="274" t="s">
        <v>30</v>
      </c>
      <c r="B7" s="275">
        <f>SUM(B8:B23)</f>
        <v>1195001101.0599999</v>
      </c>
      <c r="C7" s="275">
        <f>SUM(C8:C23)</f>
        <v>15643419.700000014</v>
      </c>
      <c r="D7" s="276">
        <f>C7/B7*100</f>
        <v>1.3090715720783737</v>
      </c>
      <c r="E7" s="275">
        <f>SUM(E8:E23)</f>
        <v>1007798201.22</v>
      </c>
      <c r="F7" s="276">
        <f t="shared" ref="F7:F23" si="0">E7/B7*100</f>
        <v>84.334499803059131</v>
      </c>
      <c r="G7" s="275">
        <f>SUM(G8:G23)</f>
        <v>384400298.94</v>
      </c>
      <c r="H7" s="275">
        <f>SUM(H8:H23)</f>
        <v>187621270.93000001</v>
      </c>
      <c r="I7" s="276">
        <f>H7/G7*100</f>
        <v>48.808825447683979</v>
      </c>
      <c r="J7" s="275">
        <f>SUM(J8:J23)</f>
        <v>65739025.689999998</v>
      </c>
      <c r="K7" s="276">
        <f>J7/G7*100</f>
        <v>17.101710344991439</v>
      </c>
      <c r="L7" s="277">
        <f>SUM(L8:L23)</f>
        <v>1579801400</v>
      </c>
      <c r="M7" s="277">
        <f>SUM(M8:M23)</f>
        <v>203264690.63</v>
      </c>
      <c r="N7" s="276">
        <f>M7/L7*100</f>
        <v>12.866471103899515</v>
      </c>
      <c r="O7" s="277">
        <f>SUM(O8:O23)</f>
        <v>1073927653.9100001</v>
      </c>
      <c r="P7" s="276">
        <f>O7/L7*100</f>
        <v>67.978649335922853</v>
      </c>
      <c r="R7" s="278"/>
      <c r="S7" s="278"/>
    </row>
    <row r="8" spans="1:19">
      <c r="A8" s="279" t="s">
        <v>31</v>
      </c>
      <c r="B8" s="280">
        <v>746906284</v>
      </c>
      <c r="C8" s="280">
        <v>0</v>
      </c>
      <c r="D8" s="281">
        <f>C8/B8*100</f>
        <v>0</v>
      </c>
      <c r="E8" s="280">
        <v>655895512.94000006</v>
      </c>
      <c r="F8" s="281">
        <f t="shared" si="0"/>
        <v>87.814967819978889</v>
      </c>
      <c r="G8" s="280">
        <v>394638.72</v>
      </c>
      <c r="H8" s="280">
        <v>0</v>
      </c>
      <c r="I8" s="281"/>
      <c r="J8" s="280">
        <v>0</v>
      </c>
      <c r="K8" s="281"/>
      <c r="L8" s="277">
        <f t="shared" ref="L8:M23" si="1">B8+G8</f>
        <v>747300922.72000003</v>
      </c>
      <c r="M8" s="277">
        <f t="shared" si="1"/>
        <v>0</v>
      </c>
      <c r="N8" s="276">
        <f t="shared" ref="N8:N23" si="2">M8/L8*100</f>
        <v>0</v>
      </c>
      <c r="O8" s="277">
        <f t="shared" ref="O8:O23" si="3">E8+J8</f>
        <v>655895512.94000006</v>
      </c>
      <c r="P8" s="276">
        <f t="shared" ref="P8:P23" si="4">O8/L8*100</f>
        <v>87.768594016008208</v>
      </c>
    </row>
    <row r="9" spans="1:19">
      <c r="A9" s="282" t="s">
        <v>32</v>
      </c>
      <c r="B9" s="280">
        <v>37421605.159999996</v>
      </c>
      <c r="C9" s="280">
        <v>1051020.3500000001</v>
      </c>
      <c r="D9" s="281">
        <f>C9/B9*100</f>
        <v>2.8085923773345702</v>
      </c>
      <c r="E9" s="280">
        <v>35199333.539999999</v>
      </c>
      <c r="F9" s="281">
        <f t="shared" si="0"/>
        <v>94.061527797916625</v>
      </c>
      <c r="G9" s="280">
        <v>20250840.120000001</v>
      </c>
      <c r="H9" s="280">
        <v>968330.93</v>
      </c>
      <c r="I9" s="281">
        <f>H9/G9*100</f>
        <v>4.78168275618187</v>
      </c>
      <c r="J9" s="280">
        <v>18932476.670000002</v>
      </c>
      <c r="K9" s="281">
        <f>J9/G9*100</f>
        <v>93.489833299814734</v>
      </c>
      <c r="L9" s="277">
        <f t="shared" si="1"/>
        <v>57672445.280000001</v>
      </c>
      <c r="M9" s="277">
        <f t="shared" si="1"/>
        <v>2019351.2800000003</v>
      </c>
      <c r="N9" s="276">
        <f t="shared" si="2"/>
        <v>3.50141435861795</v>
      </c>
      <c r="O9" s="277">
        <f t="shared" si="3"/>
        <v>54131810.210000001</v>
      </c>
      <c r="P9" s="276">
        <f t="shared" si="4"/>
        <v>93.860785592131208</v>
      </c>
    </row>
    <row r="10" spans="1:19">
      <c r="A10" s="282" t="s">
        <v>33</v>
      </c>
      <c r="B10" s="280">
        <v>18066005.899999999</v>
      </c>
      <c r="C10" s="280">
        <v>1610173.8</v>
      </c>
      <c r="D10" s="281">
        <f t="shared" ref="D10:D23" si="5">C10/B10*100</f>
        <v>8.9127270793153031</v>
      </c>
      <c r="E10" s="280">
        <v>13299065.539999999</v>
      </c>
      <c r="F10" s="281">
        <f t="shared" si="0"/>
        <v>73.613756209389919</v>
      </c>
      <c r="G10" s="280">
        <v>142139.1</v>
      </c>
      <c r="H10" s="280">
        <v>0</v>
      </c>
      <c r="I10" s="281"/>
      <c r="J10" s="280">
        <v>0</v>
      </c>
      <c r="K10" s="281"/>
      <c r="L10" s="277">
        <f t="shared" si="1"/>
        <v>18208145</v>
      </c>
      <c r="M10" s="277">
        <f t="shared" si="1"/>
        <v>1610173.8</v>
      </c>
      <c r="N10" s="276">
        <f t="shared" si="2"/>
        <v>8.8431512380860333</v>
      </c>
      <c r="O10" s="277">
        <f t="shared" si="3"/>
        <v>13299065.539999999</v>
      </c>
      <c r="P10" s="276">
        <f t="shared" si="4"/>
        <v>73.03910167674961</v>
      </c>
    </row>
    <row r="11" spans="1:19">
      <c r="A11" s="282" t="s">
        <v>34</v>
      </c>
      <c r="B11" s="280">
        <v>4412875</v>
      </c>
      <c r="C11" s="280">
        <v>0</v>
      </c>
      <c r="D11" s="281">
        <f t="shared" si="5"/>
        <v>0</v>
      </c>
      <c r="E11" s="280">
        <v>3730091.55</v>
      </c>
      <c r="F11" s="281">
        <f t="shared" si="0"/>
        <v>84.527469053621502</v>
      </c>
      <c r="G11" s="280"/>
      <c r="H11" s="280"/>
      <c r="I11" s="281"/>
      <c r="J11" s="280"/>
      <c r="K11" s="281"/>
      <c r="L11" s="277">
        <f>B11+G11+400000</f>
        <v>4812875</v>
      </c>
      <c r="M11" s="277">
        <f t="shared" si="1"/>
        <v>0</v>
      </c>
      <c r="N11" s="276">
        <f t="shared" si="2"/>
        <v>0</v>
      </c>
      <c r="O11" s="277">
        <f>E11+J11+390427</f>
        <v>4120518.55</v>
      </c>
      <c r="P11" s="276">
        <f t="shared" si="4"/>
        <v>85.614493416097446</v>
      </c>
    </row>
    <row r="12" spans="1:19">
      <c r="A12" s="283" t="s">
        <v>35</v>
      </c>
      <c r="B12" s="280">
        <v>8847120</v>
      </c>
      <c r="C12" s="280">
        <v>69881.5</v>
      </c>
      <c r="D12" s="281">
        <f t="shared" si="5"/>
        <v>0.78987851413793408</v>
      </c>
      <c r="E12" s="280">
        <v>6095844.4299999997</v>
      </c>
      <c r="F12" s="281">
        <f t="shared" si="0"/>
        <v>68.902020431507651</v>
      </c>
      <c r="G12" s="280"/>
      <c r="H12" s="280"/>
      <c r="I12" s="281"/>
      <c r="J12" s="280"/>
      <c r="K12" s="281"/>
      <c r="L12" s="277">
        <f t="shared" si="1"/>
        <v>8847120</v>
      </c>
      <c r="M12" s="277">
        <f t="shared" si="1"/>
        <v>69881.5</v>
      </c>
      <c r="N12" s="276">
        <f t="shared" si="2"/>
        <v>0.78987851413793408</v>
      </c>
      <c r="O12" s="277">
        <f t="shared" si="3"/>
        <v>6095844.4299999997</v>
      </c>
      <c r="P12" s="276">
        <f t="shared" si="4"/>
        <v>68.902020431507651</v>
      </c>
    </row>
    <row r="13" spans="1:19">
      <c r="A13" s="282" t="s">
        <v>36</v>
      </c>
      <c r="B13" s="280">
        <v>9160455</v>
      </c>
      <c r="C13" s="280">
        <v>123814.9</v>
      </c>
      <c r="D13" s="281">
        <f t="shared" si="5"/>
        <v>1.3516239095110449</v>
      </c>
      <c r="E13" s="280">
        <v>6447129.4700000007</v>
      </c>
      <c r="F13" s="281">
        <f t="shared" si="0"/>
        <v>70.380013547362012</v>
      </c>
      <c r="G13" s="280">
        <v>31565</v>
      </c>
      <c r="H13" s="280">
        <v>0</v>
      </c>
      <c r="I13" s="281"/>
      <c r="J13" s="280">
        <v>31565</v>
      </c>
      <c r="K13" s="281"/>
      <c r="L13" s="277">
        <f t="shared" si="1"/>
        <v>9192020</v>
      </c>
      <c r="M13" s="277">
        <f t="shared" si="1"/>
        <v>123814.9</v>
      </c>
      <c r="N13" s="276">
        <f t="shared" si="2"/>
        <v>1.3469824913348754</v>
      </c>
      <c r="O13" s="277">
        <f t="shared" si="3"/>
        <v>6478694.4700000007</v>
      </c>
      <c r="P13" s="276">
        <f t="shared" si="4"/>
        <v>70.48172730259509</v>
      </c>
    </row>
    <row r="14" spans="1:19">
      <c r="A14" s="282" t="s">
        <v>37</v>
      </c>
      <c r="B14" s="280">
        <v>27810601</v>
      </c>
      <c r="C14" s="280">
        <v>7158092.46</v>
      </c>
      <c r="D14" s="281">
        <f t="shared" si="5"/>
        <v>25.738719058966041</v>
      </c>
      <c r="E14" s="280">
        <v>17978888.670000002</v>
      </c>
      <c r="F14" s="281">
        <f t="shared" si="0"/>
        <v>64.647609269573152</v>
      </c>
      <c r="G14" s="280">
        <v>33705531</v>
      </c>
      <c r="H14" s="280">
        <v>0</v>
      </c>
      <c r="I14" s="281">
        <f>H14/G14*100</f>
        <v>0</v>
      </c>
      <c r="J14" s="280">
        <v>3848831</v>
      </c>
      <c r="K14" s="281">
        <f>J14/G14*100</f>
        <v>11.418989364089828</v>
      </c>
      <c r="L14" s="277">
        <f t="shared" si="1"/>
        <v>61516132</v>
      </c>
      <c r="M14" s="277">
        <f t="shared" si="1"/>
        <v>7158092.46</v>
      </c>
      <c r="N14" s="276">
        <f t="shared" si="2"/>
        <v>11.636122472719839</v>
      </c>
      <c r="O14" s="277">
        <f t="shared" si="3"/>
        <v>21827719.670000002</v>
      </c>
      <c r="P14" s="276">
        <f t="shared" si="4"/>
        <v>35.482919618548195</v>
      </c>
    </row>
    <row r="15" spans="1:19">
      <c r="A15" s="282" t="s">
        <v>38</v>
      </c>
      <c r="B15" s="280">
        <v>2466555</v>
      </c>
      <c r="C15" s="280">
        <v>44638.45</v>
      </c>
      <c r="D15" s="281">
        <f t="shared" si="5"/>
        <v>1.8097488197100813</v>
      </c>
      <c r="E15" s="280">
        <v>1690660.44</v>
      </c>
      <c r="F15" s="281">
        <f t="shared" si="0"/>
        <v>68.543391085947803</v>
      </c>
      <c r="G15" s="280"/>
      <c r="H15" s="280"/>
      <c r="I15" s="281"/>
      <c r="J15" s="280"/>
      <c r="K15" s="281"/>
      <c r="L15" s="277">
        <f t="shared" si="1"/>
        <v>2466555</v>
      </c>
      <c r="M15" s="277">
        <f t="shared" si="1"/>
        <v>44638.45</v>
      </c>
      <c r="N15" s="276">
        <f t="shared" si="2"/>
        <v>1.8097488197100813</v>
      </c>
      <c r="O15" s="277">
        <f t="shared" si="3"/>
        <v>1690660.44</v>
      </c>
      <c r="P15" s="276">
        <f t="shared" si="4"/>
        <v>68.543391085947803</v>
      </c>
    </row>
    <row r="16" spans="1:19">
      <c r="A16" s="284" t="s">
        <v>39</v>
      </c>
      <c r="B16" s="280">
        <v>2520855</v>
      </c>
      <c r="C16" s="280">
        <v>15115.55</v>
      </c>
      <c r="D16" s="281">
        <f t="shared" si="5"/>
        <v>0.59961997020852054</v>
      </c>
      <c r="E16" s="280">
        <v>2054407.76</v>
      </c>
      <c r="F16" s="281">
        <f t="shared" si="0"/>
        <v>81.49646687334257</v>
      </c>
      <c r="G16" s="280"/>
      <c r="H16" s="280"/>
      <c r="I16" s="281"/>
      <c r="J16" s="280"/>
      <c r="K16" s="281"/>
      <c r="L16" s="277">
        <f t="shared" si="1"/>
        <v>2520855</v>
      </c>
      <c r="M16" s="277">
        <f t="shared" si="1"/>
        <v>15115.55</v>
      </c>
      <c r="N16" s="276">
        <f t="shared" si="2"/>
        <v>0.59961997020852054</v>
      </c>
      <c r="O16" s="277">
        <f t="shared" si="3"/>
        <v>2054407.76</v>
      </c>
      <c r="P16" s="276">
        <f t="shared" si="4"/>
        <v>81.49646687334257</v>
      </c>
    </row>
    <row r="17" spans="1:16">
      <c r="A17" s="282" t="s">
        <v>40</v>
      </c>
      <c r="B17" s="280">
        <v>42935287</v>
      </c>
      <c r="C17" s="280">
        <v>1774171.3000000119</v>
      </c>
      <c r="D17" s="281">
        <f t="shared" si="5"/>
        <v>4.1321985340403389</v>
      </c>
      <c r="E17" s="280">
        <v>33320358.859999999</v>
      </c>
      <c r="F17" s="281">
        <f t="shared" si="0"/>
        <v>77.60600007168928</v>
      </c>
      <c r="G17" s="280">
        <v>264784335</v>
      </c>
      <c r="H17" s="280">
        <v>166157000</v>
      </c>
      <c r="I17" s="281">
        <f>H17/G17*100</f>
        <v>62.751824045784275</v>
      </c>
      <c r="J17" s="280">
        <v>150018</v>
      </c>
      <c r="K17" s="281">
        <f>J17/G17*100</f>
        <v>5.6656674950200506E-2</v>
      </c>
      <c r="L17" s="277">
        <f t="shared" si="1"/>
        <v>307719622</v>
      </c>
      <c r="M17" s="277">
        <f t="shared" si="1"/>
        <v>167931171.30000001</v>
      </c>
      <c r="N17" s="276">
        <f t="shared" si="2"/>
        <v>54.57278616441301</v>
      </c>
      <c r="O17" s="277">
        <f t="shared" si="3"/>
        <v>33470376.859999999</v>
      </c>
      <c r="P17" s="276">
        <f t="shared" si="4"/>
        <v>10.876906920157337</v>
      </c>
    </row>
    <row r="18" spans="1:16">
      <c r="A18" s="282" t="s">
        <v>41</v>
      </c>
      <c r="B18" s="280">
        <v>8404439</v>
      </c>
      <c r="C18" s="280">
        <v>34104.199999999997</v>
      </c>
      <c r="D18" s="281">
        <f t="shared" si="5"/>
        <v>0.40578794134861346</v>
      </c>
      <c r="E18" s="280">
        <v>7287388.8200000003</v>
      </c>
      <c r="F18" s="281">
        <f t="shared" si="0"/>
        <v>86.708807333838706</v>
      </c>
      <c r="G18" s="280"/>
      <c r="H18" s="280"/>
      <c r="I18" s="281"/>
      <c r="J18" s="280"/>
      <c r="K18" s="281"/>
      <c r="L18" s="277">
        <f t="shared" si="1"/>
        <v>8404439</v>
      </c>
      <c r="M18" s="277">
        <f t="shared" si="1"/>
        <v>34104.199999999997</v>
      </c>
      <c r="N18" s="276">
        <f t="shared" si="2"/>
        <v>0.40578794134861346</v>
      </c>
      <c r="O18" s="277">
        <f t="shared" si="3"/>
        <v>7287388.8200000003</v>
      </c>
      <c r="P18" s="276">
        <f t="shared" si="4"/>
        <v>86.708807333838706</v>
      </c>
    </row>
    <row r="19" spans="1:16">
      <c r="A19" s="282" t="s">
        <v>42</v>
      </c>
      <c r="B19" s="280">
        <v>7943778</v>
      </c>
      <c r="C19" s="280">
        <v>69875.41</v>
      </c>
      <c r="D19" s="281">
        <f t="shared" si="5"/>
        <v>0.8796244054151563</v>
      </c>
      <c r="E19" s="280">
        <v>3057829.25</v>
      </c>
      <c r="F19" s="281">
        <f t="shared" si="0"/>
        <v>38.493387529208398</v>
      </c>
      <c r="G19" s="280"/>
      <c r="H19" s="280"/>
      <c r="I19" s="281"/>
      <c r="J19" s="280"/>
      <c r="K19" s="281"/>
      <c r="L19" s="277">
        <f t="shared" si="1"/>
        <v>7943778</v>
      </c>
      <c r="M19" s="277">
        <f t="shared" si="1"/>
        <v>69875.41</v>
      </c>
      <c r="N19" s="276">
        <f t="shared" si="2"/>
        <v>0.8796244054151563</v>
      </c>
      <c r="O19" s="277">
        <f t="shared" si="3"/>
        <v>3057829.25</v>
      </c>
      <c r="P19" s="276">
        <f t="shared" si="4"/>
        <v>38.493387529208398</v>
      </c>
    </row>
    <row r="20" spans="1:16">
      <c r="A20" s="282" t="s">
        <v>43</v>
      </c>
      <c r="B20" s="280">
        <v>2673056</v>
      </c>
      <c r="C20" s="280">
        <v>23501.4</v>
      </c>
      <c r="D20" s="281">
        <f t="shared" si="5"/>
        <v>0.87919594651215704</v>
      </c>
      <c r="E20" s="280">
        <v>2293712.1100000003</v>
      </c>
      <c r="F20" s="281">
        <f t="shared" si="0"/>
        <v>85.80860670333881</v>
      </c>
      <c r="G20" s="280"/>
      <c r="H20" s="280"/>
      <c r="I20" s="281"/>
      <c r="J20" s="280"/>
      <c r="K20" s="281"/>
      <c r="L20" s="277">
        <f t="shared" si="1"/>
        <v>2673056</v>
      </c>
      <c r="M20" s="277">
        <f t="shared" si="1"/>
        <v>23501.4</v>
      </c>
      <c r="N20" s="276">
        <f t="shared" si="2"/>
        <v>0.87919594651215704</v>
      </c>
      <c r="O20" s="277">
        <f t="shared" si="3"/>
        <v>2293712.1100000003</v>
      </c>
      <c r="P20" s="276">
        <f t="shared" si="4"/>
        <v>85.80860670333881</v>
      </c>
    </row>
    <row r="21" spans="1:16">
      <c r="A21" s="282" t="s">
        <v>44</v>
      </c>
      <c r="B21" s="280">
        <v>419100</v>
      </c>
      <c r="C21" s="280">
        <v>7500</v>
      </c>
      <c r="D21" s="281">
        <f t="shared" si="5"/>
        <v>1.789549033643522</v>
      </c>
      <c r="E21" s="280">
        <v>304412.2</v>
      </c>
      <c r="F21" s="281">
        <f t="shared" si="0"/>
        <v>72.634741111906465</v>
      </c>
      <c r="G21" s="280"/>
      <c r="H21" s="280"/>
      <c r="I21" s="281"/>
      <c r="J21" s="280"/>
      <c r="K21" s="281"/>
      <c r="L21" s="277">
        <f t="shared" si="1"/>
        <v>419100</v>
      </c>
      <c r="M21" s="277">
        <f t="shared" si="1"/>
        <v>7500</v>
      </c>
      <c r="N21" s="276">
        <f t="shared" si="2"/>
        <v>1.789549033643522</v>
      </c>
      <c r="O21" s="277">
        <f t="shared" si="3"/>
        <v>304412.2</v>
      </c>
      <c r="P21" s="276">
        <f t="shared" si="4"/>
        <v>72.634741111906465</v>
      </c>
    </row>
    <row r="22" spans="1:16" s="289" customFormat="1">
      <c r="A22" s="282" t="s">
        <v>45</v>
      </c>
      <c r="B22" s="285">
        <v>105555120</v>
      </c>
      <c r="C22" s="285">
        <v>2933318.1399999997</v>
      </c>
      <c r="D22" s="286">
        <f t="shared" si="5"/>
        <v>2.7789444415391689</v>
      </c>
      <c r="E22" s="285">
        <v>90499024.719999999</v>
      </c>
      <c r="F22" s="286">
        <f t="shared" si="0"/>
        <v>85.736271930722069</v>
      </c>
      <c r="G22" s="285">
        <v>40916350</v>
      </c>
      <c r="H22" s="285">
        <v>960000</v>
      </c>
      <c r="I22" s="286">
        <f>H22/G22*100</f>
        <v>2.3462503375789874</v>
      </c>
      <c r="J22" s="285">
        <v>38938410.899999999</v>
      </c>
      <c r="K22" s="286">
        <f>J22/G22*100</f>
        <v>95.165895540535743</v>
      </c>
      <c r="L22" s="287">
        <f t="shared" si="1"/>
        <v>146471470</v>
      </c>
      <c r="M22" s="287">
        <f t="shared" si="1"/>
        <v>3893318.1399999997</v>
      </c>
      <c r="N22" s="288">
        <f t="shared" si="2"/>
        <v>2.6580726881487564</v>
      </c>
      <c r="O22" s="287">
        <f t="shared" si="3"/>
        <v>129437435.62</v>
      </c>
      <c r="P22" s="288">
        <f t="shared" si="4"/>
        <v>88.370407984572026</v>
      </c>
    </row>
    <row r="23" spans="1:16" s="289" customFormat="1">
      <c r="A23" s="282" t="s">
        <v>46</v>
      </c>
      <c r="B23" s="285">
        <v>169457965</v>
      </c>
      <c r="C23" s="285">
        <v>728212.24000000209</v>
      </c>
      <c r="D23" s="286">
        <f t="shared" si="5"/>
        <v>0.42973031099482523</v>
      </c>
      <c r="E23" s="285">
        <v>128644540.92</v>
      </c>
      <c r="F23" s="286">
        <f t="shared" si="0"/>
        <v>75.915310867801338</v>
      </c>
      <c r="G23" s="285">
        <v>24174900</v>
      </c>
      <c r="H23" s="285">
        <v>19535940</v>
      </c>
      <c r="I23" s="286">
        <f>H23/G23*100</f>
        <v>80.810840996239904</v>
      </c>
      <c r="J23" s="285">
        <v>3837724.12</v>
      </c>
      <c r="K23" s="286">
        <f>J23/G23*100</f>
        <v>15.874829347794615</v>
      </c>
      <c r="L23" s="287">
        <f t="shared" si="1"/>
        <v>193632865</v>
      </c>
      <c r="M23" s="287">
        <f t="shared" si="1"/>
        <v>20264152.240000002</v>
      </c>
      <c r="N23" s="288">
        <f t="shared" si="2"/>
        <v>10.465244234236787</v>
      </c>
      <c r="O23" s="287">
        <f t="shared" si="3"/>
        <v>132482265.04000001</v>
      </c>
      <c r="P23" s="288">
        <f t="shared" si="4"/>
        <v>68.419307352602559</v>
      </c>
    </row>
    <row r="24" spans="1:16">
      <c r="A24" s="290"/>
      <c r="B24" s="280"/>
      <c r="C24" s="280"/>
      <c r="D24" s="290"/>
      <c r="E24" s="280"/>
      <c r="F24" s="286"/>
      <c r="G24" s="280"/>
      <c r="H24" s="280"/>
      <c r="I24" s="290"/>
      <c r="J24" s="280"/>
      <c r="K24" s="290"/>
      <c r="L24" s="290"/>
      <c r="M24" s="290"/>
      <c r="N24" s="290"/>
      <c r="O24" s="290"/>
      <c r="P24" s="290"/>
    </row>
    <row r="26" spans="1:16">
      <c r="M26" s="372" t="s">
        <v>198</v>
      </c>
      <c r="N26" s="372"/>
      <c r="O26" s="372"/>
      <c r="P26" s="372"/>
    </row>
  </sheetData>
  <mergeCells count="8">
    <mergeCell ref="M26:P26"/>
    <mergeCell ref="A1:P1"/>
    <mergeCell ref="A2:P2"/>
    <mergeCell ref="A3:P3"/>
    <mergeCell ref="A5:A6"/>
    <mergeCell ref="B5:F5"/>
    <mergeCell ref="G5:K5"/>
    <mergeCell ref="L5:P5"/>
  </mergeCells>
  <pageMargins left="0.3" right="0.23622047244094491" top="0.39370078740157483" bottom="0.35433070866141736" header="0.23622047244094491" footer="0.23622047244094491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ส่วนกลาง</vt:lpstr>
      <vt:lpstr>สสภ.</vt:lpstr>
      <vt:lpstr>ทสจ. </vt:lpstr>
      <vt:lpstr>สรุปผล</vt:lpstr>
      <vt:lpstr>รายจ่ายประจำ</vt:lpstr>
      <vt:lpstr>ประจำ+ลงทุน</vt:lpstr>
      <vt:lpstr>'ทสจ. '!Print_Titles</vt:lpstr>
      <vt:lpstr>รายจ่ายประจำ!Print_Titles</vt:lpstr>
      <vt:lpstr>สรุปผล!Print_Titles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cp:lastPrinted>2021-10-14T03:44:18Z</cp:lastPrinted>
  <dcterms:created xsi:type="dcterms:W3CDTF">2019-10-31T06:51:15Z</dcterms:created>
  <dcterms:modified xsi:type="dcterms:W3CDTF">2021-10-14T03:46:14Z</dcterms:modified>
</cp:coreProperties>
</file>