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20100" windowHeight="7395"/>
  </bookViews>
  <sheets>
    <sheet name="ส่วนกลาง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D26" i="1"/>
  <c r="AF26" s="1"/>
  <c r="AC26"/>
  <c r="AB26"/>
  <c r="AE26" s="1"/>
  <c r="N26"/>
  <c r="M26"/>
  <c r="AE25"/>
  <c r="AD25"/>
  <c r="AF25" s="1"/>
  <c r="AC25"/>
  <c r="AB25"/>
  <c r="W25"/>
  <c r="V25"/>
  <c r="X25" s="1"/>
  <c r="U25"/>
  <c r="T25"/>
  <c r="R25"/>
  <c r="Q25"/>
  <c r="S25" s="1"/>
  <c r="P25"/>
  <c r="O25"/>
  <c r="M25"/>
  <c r="L25"/>
  <c r="N25" s="1"/>
  <c r="K25"/>
  <c r="J25"/>
  <c r="H25"/>
  <c r="G25"/>
  <c r="I25" s="1"/>
  <c r="F25"/>
  <c r="D25"/>
  <c r="C25"/>
  <c r="E25" s="1"/>
  <c r="B25"/>
  <c r="AE24"/>
  <c r="AD24"/>
  <c r="AF24" s="1"/>
  <c r="AC24"/>
  <c r="AB24"/>
  <c r="W24"/>
  <c r="V24"/>
  <c r="X24" s="1"/>
  <c r="U24"/>
  <c r="T24"/>
  <c r="R24"/>
  <c r="Q24"/>
  <c r="S24" s="1"/>
  <c r="P24"/>
  <c r="O24"/>
  <c r="M24"/>
  <c r="L24"/>
  <c r="N24" s="1"/>
  <c r="K24"/>
  <c r="J24"/>
  <c r="H24"/>
  <c r="G24"/>
  <c r="I24" s="1"/>
  <c r="F24"/>
  <c r="D24"/>
  <c r="C24"/>
  <c r="E24" s="1"/>
  <c r="B24"/>
  <c r="AD23"/>
  <c r="AF23" s="1"/>
  <c r="AC23"/>
  <c r="AB23"/>
  <c r="AE23" s="1"/>
  <c r="N23"/>
  <c r="M23"/>
  <c r="AD22"/>
  <c r="AF22" s="1"/>
  <c r="AC22"/>
  <c r="AB22"/>
  <c r="AE22" s="1"/>
  <c r="N22"/>
  <c r="M22"/>
  <c r="I22"/>
  <c r="H22"/>
  <c r="E22"/>
  <c r="D22"/>
  <c r="AD21"/>
  <c r="AF21" s="1"/>
  <c r="AC21"/>
  <c r="AB21"/>
  <c r="AE21" s="1"/>
  <c r="X21"/>
  <c r="W21"/>
  <c r="N21"/>
  <c r="M21"/>
  <c r="I21"/>
  <c r="H21"/>
  <c r="E21"/>
  <c r="D21"/>
  <c r="AD20"/>
  <c r="AF20" s="1"/>
  <c r="AC20"/>
  <c r="AB20"/>
  <c r="AE20" s="1"/>
  <c r="N20"/>
  <c r="M20"/>
  <c r="I20"/>
  <c r="H20"/>
  <c r="E20"/>
  <c r="D20"/>
  <c r="AD19"/>
  <c r="AF19" s="1"/>
  <c r="AC19"/>
  <c r="AB19"/>
  <c r="AE19" s="1"/>
  <c r="X19"/>
  <c r="W19"/>
  <c r="S19"/>
  <c r="R19"/>
  <c r="N19"/>
  <c r="M19"/>
  <c r="I19"/>
  <c r="H19"/>
  <c r="E19"/>
  <c r="D19"/>
  <c r="AD18"/>
  <c r="AF18" s="1"/>
  <c r="AC18"/>
  <c r="AB18"/>
  <c r="AE18" s="1"/>
  <c r="N18"/>
  <c r="M18"/>
  <c r="I18"/>
  <c r="H18"/>
  <c r="E18"/>
  <c r="D18"/>
  <c r="AD17"/>
  <c r="AF17" s="1"/>
  <c r="AC17"/>
  <c r="AB17"/>
  <c r="AE17" s="1"/>
  <c r="N17"/>
  <c r="M17"/>
  <c r="I17"/>
  <c r="H17"/>
  <c r="E17"/>
  <c r="D17"/>
  <c r="AD16"/>
  <c r="AF16" s="1"/>
  <c r="AC16"/>
  <c r="AB16"/>
  <c r="AE16" s="1"/>
  <c r="X16"/>
  <c r="W16"/>
  <c r="S16"/>
  <c r="R16"/>
  <c r="N16"/>
  <c r="M16"/>
  <c r="I16"/>
  <c r="H16"/>
  <c r="E16"/>
  <c r="D16"/>
  <c r="AD15"/>
  <c r="AF15" s="1"/>
  <c r="AC15"/>
  <c r="AB15"/>
  <c r="AE15" s="1"/>
  <c r="S15"/>
  <c r="N15"/>
  <c r="M15"/>
  <c r="I15"/>
  <c r="H15"/>
  <c r="E15"/>
  <c r="D15"/>
  <c r="AD14"/>
  <c r="AF14" s="1"/>
  <c r="AC14"/>
  <c r="AB14"/>
  <c r="AE14" s="1"/>
  <c r="AA14"/>
  <c r="X14"/>
  <c r="W14"/>
  <c r="N14"/>
  <c r="M14"/>
  <c r="I14"/>
  <c r="H14"/>
  <c r="E14"/>
  <c r="D14"/>
  <c r="AD13"/>
  <c r="AC13"/>
  <c r="M13"/>
  <c r="J13"/>
  <c r="AB13" s="1"/>
  <c r="AE13" s="1"/>
  <c r="I13"/>
  <c r="H13"/>
  <c r="E13"/>
  <c r="D13"/>
  <c r="AD12"/>
  <c r="AF12" s="1"/>
  <c r="AC12"/>
  <c r="AB12"/>
  <c r="AE12" s="1"/>
  <c r="X12"/>
  <c r="W12"/>
  <c r="S12"/>
  <c r="N12"/>
  <c r="M12"/>
  <c r="I12"/>
  <c r="H12"/>
  <c r="E12"/>
  <c r="D12"/>
  <c r="AC11"/>
  <c r="X11"/>
  <c r="W11"/>
  <c r="S11"/>
  <c r="R11"/>
  <c r="M11"/>
  <c r="L11"/>
  <c r="AD11" s="1"/>
  <c r="I11"/>
  <c r="H11"/>
  <c r="B11"/>
  <c r="AB11" s="1"/>
  <c r="AD10"/>
  <c r="AC10"/>
  <c r="W10"/>
  <c r="S10"/>
  <c r="N10"/>
  <c r="M10"/>
  <c r="H10"/>
  <c r="D10"/>
  <c r="B10"/>
  <c r="AB10" s="1"/>
  <c r="AC9"/>
  <c r="Z9"/>
  <c r="AA9" s="1"/>
  <c r="Y9"/>
  <c r="W9"/>
  <c r="V9"/>
  <c r="X9" s="1"/>
  <c r="U9"/>
  <c r="T9"/>
  <c r="R9"/>
  <c r="Q9"/>
  <c r="S9" s="1"/>
  <c r="P9"/>
  <c r="O9"/>
  <c r="M9"/>
  <c r="L9"/>
  <c r="N9" s="1"/>
  <c r="K9"/>
  <c r="J9"/>
  <c r="H9"/>
  <c r="G9"/>
  <c r="I9" s="1"/>
  <c r="F9"/>
  <c r="C9"/>
  <c r="E9" s="1"/>
  <c r="B9"/>
  <c r="G4"/>
  <c r="AE11" l="1"/>
  <c r="AE10"/>
  <c r="AE9" s="1"/>
  <c r="AB9"/>
  <c r="AF11"/>
  <c r="AD9"/>
  <c r="AF9" s="1"/>
  <c r="AF10"/>
  <c r="AF13"/>
  <c r="E10"/>
  <c r="D11"/>
  <c r="D9" s="1"/>
  <c r="N11"/>
  <c r="N13"/>
  <c r="E11"/>
</calcChain>
</file>

<file path=xl/sharedStrings.xml><?xml version="1.0" encoding="utf-8"?>
<sst xmlns="http://schemas.openxmlformats.org/spreadsheetml/2006/main" count="98" uniqueCount="40">
  <si>
    <t>รายงานผลการเบิกจ่ายงบประมาณ ประจำปีงบประมาณ พ.ศ. 2564</t>
  </si>
  <si>
    <t xml:space="preserve"> รายสำนัก/ศูนย์/กลุ่ม และภาพรวมสสภ./ทสจ. </t>
  </si>
  <si>
    <t>สะสมเดือนสิงหาคม 2564 จากระบบ GFMIS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</si>
  <si>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</si>
  <si>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</si>
  <si>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</si>
  <si>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</si>
  <si>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</si>
  <si>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</si>
  <si>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</si>
  <si>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</si>
  <si>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</si>
  <si>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</si>
  <si>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</si>
  <si>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</si>
  <si>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</si>
  <si>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</si>
  <si>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</si>
  <si>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</si>
  <si>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</si>
  <si>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</si>
  <si>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</si>
  <si>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</si>
  <si>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</si>
  <si>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</si>
  <si>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กปร.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</si>
  <si>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</si>
  <si>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</si>
  <si>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</si>
  <si>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</si>
  <si>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</si>
  <si>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</si>
  <si>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</si>
  <si>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</si>
  <si>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</si>
  <si>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</si>
  <si>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</si>
  <si>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</si>
  <si>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</si>
  <si>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1/09/64 เวลา: 08.54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</si>
</sst>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9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vertical="center"/>
    </xf>
    <xf numFmtId="187" fontId="0" fillId="0" borderId="0" xfId="0" applyNumberFormat="1" applyFont="1" applyFill="1"/>
    <xf numFmtId="187" fontId="5" fillId="0" borderId="13" xfId="1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187" fontId="5" fillId="6" borderId="13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1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left" vertical="center"/>
    </xf>
    <xf numFmtId="187" fontId="5" fillId="8" borderId="13" xfId="1" applyNumberFormat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187" fontId="7" fillId="8" borderId="13" xfId="1" applyNumberFormat="1" applyFont="1" applyFill="1" applyBorder="1" applyAlignment="1">
      <alignment vertical="center"/>
    </xf>
    <xf numFmtId="2" fontId="5" fillId="8" borderId="13" xfId="1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187" fontId="6" fillId="8" borderId="13" xfId="1" applyNumberFormat="1" applyFont="1" applyFill="1" applyBorder="1" applyAlignment="1">
      <alignment vertical="center"/>
    </xf>
    <xf numFmtId="2" fontId="5" fillId="8" borderId="13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2" fontId="5" fillId="8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4/&#3619;&#3634;&#3618;&#3591;&#3634;&#3609;&#3612;&#3621;&#3648;&#3610;&#3636;&#3585;&#3592;&#3656;&#3634;&#3618;%20&#3648;&#3623;&#3637;&#3618;&#3609;/&#3648;&#3604;&#3639;&#3629;&#3609;%20&#3626;&#3636;&#3591;&#3627;&#3634;&#3588;&#3617;%206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</sheetNames>
    <sheetDataSet>
      <sheetData sheetId="0"/>
      <sheetData sheetId="1">
        <row r="9">
          <cell r="C9">
            <v>28658387.670000002</v>
          </cell>
          <cell r="D9">
            <v>26136349.539999999</v>
          </cell>
          <cell r="E9">
            <v>2522038.13</v>
          </cell>
          <cell r="G9">
            <v>2644547</v>
          </cell>
          <cell r="H9">
            <v>2503594.2999999998</v>
          </cell>
          <cell r="I9">
            <v>140952.70000000001</v>
          </cell>
          <cell r="K9">
            <v>16657230</v>
          </cell>
          <cell r="L9">
            <v>343688.5</v>
          </cell>
          <cell r="M9">
            <v>14647937.009999998</v>
          </cell>
          <cell r="P9">
            <v>39898420</v>
          </cell>
          <cell r="Q9">
            <v>0</v>
          </cell>
          <cell r="R9">
            <v>39898410.899999999</v>
          </cell>
          <cell r="U9">
            <v>72766521</v>
          </cell>
          <cell r="V9">
            <v>6513154.0900000008</v>
          </cell>
          <cell r="W9">
            <v>58152302.06000001</v>
          </cell>
          <cell r="Z9">
            <v>160625105.67000002</v>
          </cell>
          <cell r="AA9">
            <v>6856842.5900000008</v>
          </cell>
          <cell r="AB9">
            <v>141338593.81</v>
          </cell>
        </row>
      </sheetData>
      <sheetData sheetId="2">
        <row r="9">
          <cell r="C9">
            <v>60822287.270000003</v>
          </cell>
          <cell r="D9">
            <v>55760358.570000008</v>
          </cell>
          <cell r="E9">
            <v>40394634.800000004</v>
          </cell>
          <cell r="G9">
            <v>19614005.369999997</v>
          </cell>
          <cell r="H9">
            <v>18093609.159999996</v>
          </cell>
          <cell r="I9">
            <v>1520396.2099999997</v>
          </cell>
          <cell r="K9">
            <v>65792524.350000001</v>
          </cell>
          <cell r="L9">
            <v>719041.3899999999</v>
          </cell>
          <cell r="M9">
            <v>52071564.660000004</v>
          </cell>
          <cell r="P9">
            <v>24002664.119999997</v>
          </cell>
          <cell r="Q9">
            <v>16434790</v>
          </cell>
          <cell r="R9">
            <v>7497874.1200000001</v>
          </cell>
          <cell r="U9">
            <v>36097923.689999998</v>
          </cell>
          <cell r="V9">
            <v>2354202.27</v>
          </cell>
          <cell r="W9">
            <v>18584029.179999996</v>
          </cell>
          <cell r="Z9">
            <v>206329404.80000001</v>
          </cell>
          <cell r="AA9">
            <v>19508033.660000004</v>
          </cell>
          <cell r="AB9">
            <v>152007435.69000003</v>
          </cell>
          <cell r="AC9">
            <v>34813935.450000003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>
        <row r="9">
          <cell r="C9">
            <v>13823400</v>
          </cell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>
        <row r="9">
          <cell r="C9">
            <v>29379180</v>
          </cell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8"/>
  <sheetViews>
    <sheetView tabSelected="1" zoomScale="90" zoomScaleNormal="90" workbookViewId="0">
      <pane xSplit="1" topLeftCell="B1" activePane="topRight" state="frozen"/>
      <selection activeCell="A4" sqref="A4"/>
      <selection pane="topRight" activeCell="P14" sqref="P14"/>
    </sheetView>
  </sheetViews>
  <sheetFormatPr defaultRowHeight="14.25"/>
  <cols>
    <col min="1" max="1" width="6.25" customWidth="1"/>
    <col min="2" max="2" width="13.125" bestFit="1" customWidth="1"/>
    <col min="3" max="3" width="13.25" bestFit="1" customWidth="1"/>
    <col min="4" max="4" width="11.375" hidden="1" customWidth="1"/>
    <col min="5" max="5" width="5.375" customWidth="1"/>
    <col min="6" max="6" width="12" bestFit="1" customWidth="1"/>
    <col min="7" max="7" width="12.75" bestFit="1" customWidth="1"/>
    <col min="8" max="8" width="0.875" hidden="1" customWidth="1"/>
    <col min="9" max="9" width="5.25" customWidth="1"/>
    <col min="10" max="10" width="12.875" bestFit="1" customWidth="1"/>
    <col min="11" max="11" width="12.25" bestFit="1" customWidth="1"/>
    <col min="12" max="12" width="12.125" bestFit="1" customWidth="1"/>
    <col min="13" max="13" width="10.75" hidden="1" customWidth="1"/>
    <col min="14" max="14" width="5" customWidth="1"/>
    <col min="15" max="15" width="13.125" bestFit="1" customWidth="1"/>
    <col min="16" max="16" width="12.125" bestFit="1" customWidth="1"/>
    <col min="17" max="17" width="12.25" bestFit="1" customWidth="1"/>
    <col min="18" max="18" width="0.25" hidden="1" customWidth="1"/>
    <col min="19" max="19" width="4.875" customWidth="1"/>
    <col min="20" max="20" width="13.25" bestFit="1" customWidth="1"/>
    <col min="21" max="21" width="11.625" bestFit="1" customWidth="1"/>
    <col min="22" max="22" width="12.25" bestFit="1" customWidth="1"/>
    <col min="23" max="23" width="12.125" hidden="1" customWidth="1"/>
    <col min="24" max="24" width="5.25" customWidth="1"/>
    <col min="25" max="26" width="8.75" customWidth="1"/>
    <col min="27" max="27" width="4.375" customWidth="1"/>
    <col min="28" max="30" width="13.125" customWidth="1"/>
    <col min="31" max="31" width="11.375" hidden="1" customWidth="1"/>
    <col min="32" max="32" width="5" bestFit="1" customWidth="1"/>
    <col min="33" max="33" width="17" customWidth="1"/>
    <col min="34" max="34" width="16.25" customWidth="1"/>
  </cols>
  <sheetData>
    <row r="1" spans="1:34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4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ht="21">
      <c r="A4" s="2"/>
      <c r="B4" s="2"/>
      <c r="C4" s="2"/>
      <c r="D4" s="2"/>
      <c r="E4" s="2"/>
      <c r="F4" s="3"/>
      <c r="G4" s="3">
        <f>F9+J9</f>
        <v>209212460.37</v>
      </c>
      <c r="H4" s="3"/>
      <c r="I4" s="3"/>
      <c r="J4" s="4"/>
      <c r="K4" s="4"/>
      <c r="L4" s="3"/>
      <c r="M4" s="2"/>
      <c r="N4" s="2"/>
      <c r="O4" s="2"/>
      <c r="P4" s="2"/>
      <c r="Q4" s="2"/>
      <c r="R4" s="2"/>
      <c r="S4" s="2"/>
      <c r="T4" s="2"/>
      <c r="U4" s="2"/>
      <c r="V4" s="5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4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6</v>
      </c>
      <c r="P5" s="8"/>
      <c r="Q5" s="8"/>
      <c r="R5" s="8"/>
      <c r="S5" s="9"/>
      <c r="T5" s="7" t="s">
        <v>6</v>
      </c>
      <c r="U5" s="8"/>
      <c r="V5" s="8"/>
      <c r="W5" s="8"/>
      <c r="X5" s="9"/>
      <c r="Y5" s="7" t="s">
        <v>5</v>
      </c>
      <c r="Z5" s="8"/>
      <c r="AA5" s="9"/>
      <c r="AB5" s="7" t="s">
        <v>7</v>
      </c>
      <c r="AC5" s="8"/>
      <c r="AD5" s="8"/>
      <c r="AE5" s="8"/>
      <c r="AF5" s="9"/>
    </row>
    <row r="6" spans="1:34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9"/>
    </row>
    <row r="7" spans="1:34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 t="s">
        <v>15</v>
      </c>
      <c r="AE7" s="15" t="s">
        <v>16</v>
      </c>
      <c r="AF7" s="16" t="s">
        <v>17</v>
      </c>
    </row>
    <row r="8" spans="1:34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 t="s">
        <v>19</v>
      </c>
      <c r="AE8" s="23" t="s">
        <v>19</v>
      </c>
      <c r="AF8" s="24" t="s">
        <v>20</v>
      </c>
    </row>
    <row r="9" spans="1:34" ht="18.75">
      <c r="A9" s="29" t="s">
        <v>21</v>
      </c>
      <c r="B9" s="30">
        <f>SUM(B10:B25)</f>
        <v>917624299.99999988</v>
      </c>
      <c r="C9" s="30">
        <f>SUM(C10:C25)</f>
        <v>860670495.18999982</v>
      </c>
      <c r="D9" s="30">
        <f>SUM(D10:D25)</f>
        <v>92286510.909999996</v>
      </c>
      <c r="E9" s="31">
        <f t="shared" ref="E9:E22" si="0">C9/B9*100</f>
        <v>93.7933416965963</v>
      </c>
      <c r="F9" s="30">
        <f>SUM(F10:F25)</f>
        <v>30443999.999999996</v>
      </c>
      <c r="G9" s="30">
        <f>SUM(G10:G25)</f>
        <v>24071433.849999994</v>
      </c>
      <c r="H9" s="30">
        <f>SUM(H10:H25)</f>
        <v>6372566.1500000004</v>
      </c>
      <c r="I9" s="31">
        <f t="shared" ref="I9:I25" si="1">G9/F9*100</f>
        <v>79.067907797924036</v>
      </c>
      <c r="J9" s="30">
        <f>SUM(J10:J26)</f>
        <v>178768460.37</v>
      </c>
      <c r="K9" s="30">
        <f>SUM(K10:K26)</f>
        <v>10048110.77</v>
      </c>
      <c r="L9" s="30">
        <f>SUM(L10:L26)</f>
        <v>136579479.72</v>
      </c>
      <c r="M9" s="30">
        <f>SUM(M10:M26)</f>
        <v>41614142.209999993</v>
      </c>
      <c r="N9" s="32">
        <f t="shared" ref="N9:N26" si="2">L9/J9*100</f>
        <v>76.40021032642963</v>
      </c>
      <c r="O9" s="30">
        <f>SUM(O10:O26)</f>
        <v>383672427.09000003</v>
      </c>
      <c r="P9" s="30">
        <f>SUM(P10:P26)</f>
        <v>268335732</v>
      </c>
      <c r="Q9" s="30">
        <f>SUM(Q10:Q26)</f>
        <v>70437926.620000005</v>
      </c>
      <c r="R9" s="30">
        <f>SUM(R10:R25)</f>
        <v>106205315.77000001</v>
      </c>
      <c r="S9" s="33">
        <f>Q9/O9*100</f>
        <v>18.358871174101083</v>
      </c>
      <c r="T9" s="30">
        <f>SUM(T10:T26)</f>
        <v>158826012.53999999</v>
      </c>
      <c r="U9" s="30">
        <f>SUM(U10:U26)</f>
        <v>13967937.510000002</v>
      </c>
      <c r="V9" s="30">
        <f>SUM(V10:V26)</f>
        <v>100380992.95</v>
      </c>
      <c r="W9" s="30">
        <f>SUM(W10:W25)</f>
        <v>71267096.349999994</v>
      </c>
      <c r="X9" s="32">
        <f t="shared" ref="X9:X25" si="3">V9/T9*100</f>
        <v>63.201859282791773</v>
      </c>
      <c r="Y9" s="30">
        <f>SUM(Y10:Y26)</f>
        <v>775000</v>
      </c>
      <c r="Z9" s="30">
        <f>SUM(Z10:Z26)</f>
        <v>765493</v>
      </c>
      <c r="AA9" s="32">
        <f>Z9/Y9*100</f>
        <v>98.773290322580635</v>
      </c>
      <c r="AB9" s="30">
        <f>SUM(AB10:AB26)</f>
        <v>1670110200</v>
      </c>
      <c r="AC9" s="30">
        <f>SUM(AC10:AC26)</f>
        <v>292351780.27999997</v>
      </c>
      <c r="AD9" s="30">
        <f>SUM(AD10:AD26)</f>
        <v>1192905821.3299999</v>
      </c>
      <c r="AE9" s="30">
        <f>SUM(AE10:AE26)</f>
        <v>254949436.03000003</v>
      </c>
      <c r="AF9" s="34">
        <f t="shared" ref="AF9:AF26" si="4">AD9/AB9*100</f>
        <v>71.426772995578375</v>
      </c>
      <c r="AG9" s="35"/>
      <c r="AH9" s="35"/>
    </row>
    <row r="10" spans="1:34" s="47" customFormat="1" ht="18.75">
      <c r="A10" s="36" t="s">
        <v>22</v>
      </c>
      <c r="B10" s="37">
        <f>741699783+29908300</f>
        <v>771608083</v>
      </c>
      <c r="C10" s="38">
        <v>728167729.98000002</v>
      </c>
      <c r="D10" s="39">
        <f t="shared" ref="D10:D22" si="5">SUM(B10-C10)</f>
        <v>43440353.019999981</v>
      </c>
      <c r="E10" s="40">
        <f t="shared" si="0"/>
        <v>94.370153193431491</v>
      </c>
      <c r="F10" s="37">
        <v>0</v>
      </c>
      <c r="G10" s="37">
        <v>0</v>
      </c>
      <c r="H10" s="39">
        <f>SUM(F10)-G10</f>
        <v>0</v>
      </c>
      <c r="I10" s="40"/>
      <c r="J10" s="37">
        <v>2843529</v>
      </c>
      <c r="K10" s="37">
        <v>0</v>
      </c>
      <c r="L10" s="37">
        <v>0</v>
      </c>
      <c r="M10" s="39">
        <f>J10-K10-L10</f>
        <v>2843529</v>
      </c>
      <c r="N10" s="40">
        <f t="shared" si="2"/>
        <v>0</v>
      </c>
      <c r="O10" s="41">
        <v>1362517.1</v>
      </c>
      <c r="P10" s="42">
        <v>0</v>
      </c>
      <c r="Q10" s="43">
        <v>0</v>
      </c>
      <c r="R10" s="39"/>
      <c r="S10" s="44">
        <f>Q10/O10*100</f>
        <v>0</v>
      </c>
      <c r="T10" s="43">
        <v>6150479</v>
      </c>
      <c r="U10" s="43">
        <v>0</v>
      </c>
      <c r="V10" s="45">
        <v>0</v>
      </c>
      <c r="W10" s="39">
        <f>T10-U10-V10</f>
        <v>6150479</v>
      </c>
      <c r="X10" s="40"/>
      <c r="Y10" s="41"/>
      <c r="Z10" s="41"/>
      <c r="AA10" s="44"/>
      <c r="AB10" s="41">
        <f>B10+J10+O10+T10+Y10+F10</f>
        <v>781964608.10000002</v>
      </c>
      <c r="AC10" s="41">
        <f>K10+P10+U10</f>
        <v>0</v>
      </c>
      <c r="AD10" s="41">
        <f>C10+L10+Q10+V10+Z10+G10</f>
        <v>728167729.98000002</v>
      </c>
      <c r="AE10" s="39">
        <f t="shared" ref="AE10:AE23" si="6">AB10-AC10-AD10</f>
        <v>53796878.120000005</v>
      </c>
      <c r="AF10" s="44">
        <f t="shared" si="4"/>
        <v>93.120292457901073</v>
      </c>
      <c r="AG10" s="35"/>
      <c r="AH10" s="46"/>
    </row>
    <row r="11" spans="1:34" s="47" customFormat="1" ht="18.75">
      <c r="A11" s="48" t="s">
        <v>23</v>
      </c>
      <c r="B11" s="49">
        <f>11785800.06-18000</f>
        <v>11767800.060000001</v>
      </c>
      <c r="C11" s="49">
        <v>10395673.42</v>
      </c>
      <c r="D11" s="42">
        <f t="shared" si="5"/>
        <v>1372126.6400000006</v>
      </c>
      <c r="E11" s="40">
        <f t="shared" si="0"/>
        <v>88.339990202042912</v>
      </c>
      <c r="F11" s="37">
        <v>7212054.6299999999</v>
      </c>
      <c r="G11" s="37">
        <v>2673003.39</v>
      </c>
      <c r="H11" s="42">
        <f>SUM(F11-G11)</f>
        <v>4539051.24</v>
      </c>
      <c r="I11" s="40">
        <f t="shared" si="1"/>
        <v>37.062994210846682</v>
      </c>
      <c r="J11" s="49">
        <v>27417639.16</v>
      </c>
      <c r="K11" s="49">
        <v>942345.16</v>
      </c>
      <c r="L11" s="49">
        <f>23252452.23+1776619.5</f>
        <v>25029071.73</v>
      </c>
      <c r="M11" s="39">
        <f t="shared" ref="M11:M23" si="7">J11-K11-L11</f>
        <v>1446222.2699999996</v>
      </c>
      <c r="N11" s="40">
        <f t="shared" si="2"/>
        <v>91.288208966274837</v>
      </c>
      <c r="O11" s="43">
        <v>20548076.27</v>
      </c>
      <c r="P11" s="43">
        <v>983080</v>
      </c>
      <c r="Q11" s="43">
        <v>19011227.600000001</v>
      </c>
      <c r="R11" s="39">
        <f>O11-P11-Q11</f>
        <v>553768.66999999806</v>
      </c>
      <c r="S11" s="44">
        <f>Q11/O11*100</f>
        <v>92.520717512403905</v>
      </c>
      <c r="T11" s="41">
        <v>2216900</v>
      </c>
      <c r="U11" s="41">
        <v>740600</v>
      </c>
      <c r="V11" s="45">
        <v>1258400</v>
      </c>
      <c r="W11" s="39">
        <f>T11-U11-V11</f>
        <v>217900</v>
      </c>
      <c r="X11" s="40">
        <f t="shared" si="3"/>
        <v>56.763949659434346</v>
      </c>
      <c r="Y11" s="50"/>
      <c r="Z11" s="50"/>
      <c r="AA11" s="44"/>
      <c r="AB11" s="41">
        <f>B11+F11+J11+O11+T11+Y11</f>
        <v>69162470.120000005</v>
      </c>
      <c r="AC11" s="41">
        <f t="shared" ref="AC11:AC23" si="8">K11+P11+U11</f>
        <v>2666025.16</v>
      </c>
      <c r="AD11" s="41">
        <f>C11+L11+Q11+V11+Z11+G11</f>
        <v>58367376.140000001</v>
      </c>
      <c r="AE11" s="39">
        <f t="shared" si="6"/>
        <v>8129068.8200000077</v>
      </c>
      <c r="AF11" s="44">
        <f t="shared" si="4"/>
        <v>84.391688207101296</v>
      </c>
      <c r="AG11" s="35"/>
      <c r="AH11" s="46"/>
    </row>
    <row r="12" spans="1:34" s="47" customFormat="1" ht="18.75">
      <c r="A12" s="48" t="s">
        <v>24</v>
      </c>
      <c r="B12" s="49">
        <v>9101198</v>
      </c>
      <c r="C12" s="49">
        <v>8199763.2400000002</v>
      </c>
      <c r="D12" s="42">
        <f>SUM(B12-C12)</f>
        <v>901434.75999999978</v>
      </c>
      <c r="E12" s="40">
        <f t="shared" si="0"/>
        <v>90.0954274371352</v>
      </c>
      <c r="F12" s="37">
        <v>206247</v>
      </c>
      <c r="G12" s="37">
        <v>171350</v>
      </c>
      <c r="H12" s="42">
        <f t="shared" ref="H12:H22" si="9">SUM(F12-G12)</f>
        <v>34897</v>
      </c>
      <c r="I12" s="40">
        <f t="shared" si="1"/>
        <v>83.079996315097915</v>
      </c>
      <c r="J12" s="49">
        <v>5180735.9000000004</v>
      </c>
      <c r="K12" s="49">
        <v>125715.51</v>
      </c>
      <c r="L12" s="49">
        <v>3816517.07</v>
      </c>
      <c r="M12" s="39">
        <f t="shared" si="7"/>
        <v>1238503.3200000008</v>
      </c>
      <c r="N12" s="40">
        <f t="shared" si="2"/>
        <v>73.66747009821519</v>
      </c>
      <c r="O12" s="43">
        <v>142139.1</v>
      </c>
      <c r="P12" s="43">
        <v>0</v>
      </c>
      <c r="Q12" s="43">
        <v>0</v>
      </c>
      <c r="R12" s="39"/>
      <c r="S12" s="44">
        <f>Q12/O12*100</f>
        <v>0</v>
      </c>
      <c r="T12" s="43">
        <v>7060076.3099999996</v>
      </c>
      <c r="U12" s="43">
        <v>560000</v>
      </c>
      <c r="V12" s="43">
        <v>3099921</v>
      </c>
      <c r="W12" s="39">
        <f>T12-U12-V12</f>
        <v>3400155.3099999996</v>
      </c>
      <c r="X12" s="40">
        <f t="shared" si="3"/>
        <v>43.907754872411573</v>
      </c>
      <c r="Y12" s="50"/>
      <c r="Z12" s="50"/>
      <c r="AA12" s="44"/>
      <c r="AB12" s="41">
        <f t="shared" ref="AB12:AB23" si="10">B12+J12+O12+T12+Y12+F12</f>
        <v>21690396.309999999</v>
      </c>
      <c r="AC12" s="41">
        <f t="shared" si="8"/>
        <v>685715.51</v>
      </c>
      <c r="AD12" s="41">
        <f t="shared" ref="AD12:AD23" si="11">C12+L12+Q12+V12+Z12+G12</f>
        <v>15287551.310000001</v>
      </c>
      <c r="AE12" s="39">
        <f t="shared" si="6"/>
        <v>5717129.4899999965</v>
      </c>
      <c r="AF12" s="44">
        <f t="shared" si="4"/>
        <v>70.480737610828854</v>
      </c>
      <c r="AG12" s="35"/>
      <c r="AH12" s="46"/>
    </row>
    <row r="13" spans="1:34" s="47" customFormat="1" ht="18.75">
      <c r="A13" s="48" t="s">
        <v>25</v>
      </c>
      <c r="B13" s="49">
        <v>3032338</v>
      </c>
      <c r="C13" s="49">
        <v>2574976.06</v>
      </c>
      <c r="D13" s="42">
        <f t="shared" si="5"/>
        <v>457361.93999999994</v>
      </c>
      <c r="E13" s="40">
        <f t="shared" si="0"/>
        <v>84.91718469379073</v>
      </c>
      <c r="F13" s="37">
        <v>74937</v>
      </c>
      <c r="G13" s="37">
        <v>61666</v>
      </c>
      <c r="H13" s="42">
        <f t="shared" si="9"/>
        <v>13271</v>
      </c>
      <c r="I13" s="40">
        <f t="shared" si="1"/>
        <v>82.290457317480019</v>
      </c>
      <c r="J13" s="43">
        <f>1705600-400000</f>
        <v>1305600</v>
      </c>
      <c r="K13" s="43">
        <v>0</v>
      </c>
      <c r="L13" s="43">
        <v>1305429.49</v>
      </c>
      <c r="M13" s="39">
        <f t="shared" si="7"/>
        <v>170.51000000000931</v>
      </c>
      <c r="N13" s="40">
        <f t="shared" si="2"/>
        <v>99.986940104166663</v>
      </c>
      <c r="O13" s="43"/>
      <c r="P13" s="43"/>
      <c r="Q13" s="43"/>
      <c r="R13" s="39"/>
      <c r="S13" s="44"/>
      <c r="T13" s="41"/>
      <c r="U13" s="41"/>
      <c r="V13" s="45"/>
      <c r="W13" s="42"/>
      <c r="X13" s="44"/>
      <c r="Y13" s="50"/>
      <c r="Z13" s="50"/>
      <c r="AA13" s="44"/>
      <c r="AB13" s="41">
        <f t="shared" si="10"/>
        <v>4412875</v>
      </c>
      <c r="AC13" s="41">
        <f t="shared" si="8"/>
        <v>0</v>
      </c>
      <c r="AD13" s="41">
        <f t="shared" si="11"/>
        <v>3942071.55</v>
      </c>
      <c r="AE13" s="39">
        <f t="shared" si="6"/>
        <v>470803.45000000019</v>
      </c>
      <c r="AF13" s="44">
        <f t="shared" si="4"/>
        <v>89.33114012973401</v>
      </c>
      <c r="AG13" s="35"/>
      <c r="AH13" s="46"/>
    </row>
    <row r="14" spans="1:34" s="59" customFormat="1" ht="18.75">
      <c r="A14" s="51" t="s">
        <v>26</v>
      </c>
      <c r="B14" s="52">
        <v>4880773</v>
      </c>
      <c r="C14" s="52">
        <v>4289403.2300000004</v>
      </c>
      <c r="D14" s="53">
        <f t="shared" si="5"/>
        <v>591369.76999999955</v>
      </c>
      <c r="E14" s="54">
        <f t="shared" si="0"/>
        <v>87.883686252157204</v>
      </c>
      <c r="F14" s="55">
        <v>100947</v>
      </c>
      <c r="G14" s="55">
        <v>69010</v>
      </c>
      <c r="H14" s="53">
        <f t="shared" si="9"/>
        <v>31937</v>
      </c>
      <c r="I14" s="54">
        <f t="shared" si="1"/>
        <v>68.362606120043196</v>
      </c>
      <c r="J14" s="56">
        <v>1880100</v>
      </c>
      <c r="K14" s="56">
        <v>73577.95</v>
      </c>
      <c r="L14" s="56">
        <v>1388020.2</v>
      </c>
      <c r="M14" s="39">
        <f t="shared" si="7"/>
        <v>418501.85000000009</v>
      </c>
      <c r="N14" s="54">
        <f t="shared" si="2"/>
        <v>73.826934737513966</v>
      </c>
      <c r="O14" s="57"/>
      <c r="P14" s="43"/>
      <c r="Q14" s="39"/>
      <c r="R14" s="39"/>
      <c r="S14" s="44"/>
      <c r="T14" s="56">
        <v>2750000</v>
      </c>
      <c r="U14" s="56">
        <v>0</v>
      </c>
      <c r="V14" s="56">
        <v>0</v>
      </c>
      <c r="W14" s="39">
        <f>T14-U14-V14</f>
        <v>2750000</v>
      </c>
      <c r="X14" s="54">
        <f t="shared" si="3"/>
        <v>0</v>
      </c>
      <c r="Y14" s="57">
        <v>775000</v>
      </c>
      <c r="Z14" s="56">
        <v>765493</v>
      </c>
      <c r="AA14" s="54">
        <f>Z14/Y14*100</f>
        <v>98.773290322580635</v>
      </c>
      <c r="AB14" s="57">
        <f t="shared" si="10"/>
        <v>10386820</v>
      </c>
      <c r="AC14" s="41">
        <f t="shared" si="8"/>
        <v>73577.95</v>
      </c>
      <c r="AD14" s="57">
        <f t="shared" si="11"/>
        <v>6511926.4300000006</v>
      </c>
      <c r="AE14" s="39">
        <f t="shared" si="6"/>
        <v>3801315.62</v>
      </c>
      <c r="AF14" s="58">
        <f t="shared" si="4"/>
        <v>62.694129964705283</v>
      </c>
      <c r="AG14" s="35"/>
      <c r="AH14" s="46"/>
    </row>
    <row r="15" spans="1:34" s="47" customFormat="1" ht="18.75">
      <c r="A15" s="48" t="s">
        <v>27</v>
      </c>
      <c r="B15" s="49">
        <v>4835323</v>
      </c>
      <c r="C15" s="49">
        <v>4279655.87</v>
      </c>
      <c r="D15" s="42">
        <f t="shared" si="5"/>
        <v>555667.12999999989</v>
      </c>
      <c r="E15" s="40">
        <f t="shared" si="0"/>
        <v>88.508169361178147</v>
      </c>
      <c r="F15" s="37">
        <v>110097</v>
      </c>
      <c r="G15" s="37">
        <v>92381</v>
      </c>
      <c r="H15" s="42">
        <f t="shared" si="9"/>
        <v>17716</v>
      </c>
      <c r="I15" s="40">
        <f t="shared" si="1"/>
        <v>83.908735024569253</v>
      </c>
      <c r="J15" s="43">
        <v>3305338.5</v>
      </c>
      <c r="K15" s="43">
        <v>112122.2</v>
      </c>
      <c r="L15" s="43">
        <v>2652299.7999999998</v>
      </c>
      <c r="M15" s="39">
        <f t="shared" si="7"/>
        <v>540916.5</v>
      </c>
      <c r="N15" s="40">
        <f t="shared" si="2"/>
        <v>80.242910068061107</v>
      </c>
      <c r="O15" s="41">
        <v>522561.5</v>
      </c>
      <c r="P15" s="41">
        <v>0</v>
      </c>
      <c r="Q15" s="43">
        <v>31565</v>
      </c>
      <c r="R15" s="39"/>
      <c r="S15" s="44">
        <f>Q15/O15*100</f>
        <v>6.0404373456521387</v>
      </c>
      <c r="T15" s="43"/>
      <c r="U15" s="43"/>
      <c r="V15" s="60"/>
      <c r="W15" s="53"/>
      <c r="X15" s="54"/>
      <c r="Y15" s="50"/>
      <c r="Z15" s="50"/>
      <c r="AA15" s="44"/>
      <c r="AB15" s="41">
        <f t="shared" si="10"/>
        <v>8773320</v>
      </c>
      <c r="AC15" s="41">
        <f t="shared" si="8"/>
        <v>112122.2</v>
      </c>
      <c r="AD15" s="41">
        <f t="shared" si="11"/>
        <v>7055901.6699999999</v>
      </c>
      <c r="AE15" s="39">
        <f t="shared" si="6"/>
        <v>1605296.1300000008</v>
      </c>
      <c r="AF15" s="44">
        <f t="shared" si="4"/>
        <v>80.424533357953436</v>
      </c>
      <c r="AG15" s="35"/>
      <c r="AH15" s="46"/>
    </row>
    <row r="16" spans="1:34" s="47" customFormat="1" ht="18.75">
      <c r="A16" s="48" t="s">
        <v>28</v>
      </c>
      <c r="B16" s="49">
        <v>3789720</v>
      </c>
      <c r="C16" s="49">
        <v>3420897.42</v>
      </c>
      <c r="D16" s="42">
        <f t="shared" si="5"/>
        <v>368822.58000000007</v>
      </c>
      <c r="E16" s="40">
        <f t="shared" si="0"/>
        <v>90.267814508723603</v>
      </c>
      <c r="F16" s="37">
        <v>83250</v>
      </c>
      <c r="G16" s="37">
        <v>71583</v>
      </c>
      <c r="H16" s="42">
        <f t="shared" si="9"/>
        <v>11667</v>
      </c>
      <c r="I16" s="40">
        <f t="shared" si="1"/>
        <v>85.985585585585582</v>
      </c>
      <c r="J16" s="43">
        <v>24390211</v>
      </c>
      <c r="K16" s="43">
        <v>4064096.96</v>
      </c>
      <c r="L16" s="43">
        <v>15072393.15</v>
      </c>
      <c r="M16" s="39">
        <f t="shared" si="7"/>
        <v>5253720.8899999987</v>
      </c>
      <c r="N16" s="40">
        <f t="shared" si="2"/>
        <v>61.796895279011736</v>
      </c>
      <c r="O16" s="43">
        <v>33767561</v>
      </c>
      <c r="P16" s="43">
        <v>0</v>
      </c>
      <c r="Q16" s="39">
        <v>3848831</v>
      </c>
      <c r="R16" s="39">
        <f>O16-P16-Q16</f>
        <v>29918730</v>
      </c>
      <c r="S16" s="44">
        <f>Q16/O16*100</f>
        <v>11.398013022024303</v>
      </c>
      <c r="T16" s="43">
        <v>6500000</v>
      </c>
      <c r="U16" s="43">
        <v>2941793</v>
      </c>
      <c r="V16" s="43">
        <v>837931</v>
      </c>
      <c r="W16" s="39">
        <f>T16-U16-V16</f>
        <v>2720276</v>
      </c>
      <c r="X16" s="54">
        <f t="shared" si="3"/>
        <v>12.891246153846152</v>
      </c>
      <c r="Y16" s="50"/>
      <c r="Z16" s="50"/>
      <c r="AA16" s="44"/>
      <c r="AB16" s="41">
        <f t="shared" si="10"/>
        <v>68530742</v>
      </c>
      <c r="AC16" s="41">
        <f t="shared" si="8"/>
        <v>7005889.96</v>
      </c>
      <c r="AD16" s="41">
        <f t="shared" si="11"/>
        <v>23251635.57</v>
      </c>
      <c r="AE16" s="39">
        <f t="shared" si="6"/>
        <v>38273216.469999999</v>
      </c>
      <c r="AF16" s="44">
        <f t="shared" si="4"/>
        <v>33.928766698600754</v>
      </c>
      <c r="AG16" s="35"/>
      <c r="AH16" s="46"/>
    </row>
    <row r="17" spans="1:34" s="59" customFormat="1" ht="18.75">
      <c r="A17" s="51" t="s">
        <v>29</v>
      </c>
      <c r="B17" s="52">
        <v>1282828</v>
      </c>
      <c r="C17" s="52">
        <v>1118088.18</v>
      </c>
      <c r="D17" s="53">
        <f t="shared" si="5"/>
        <v>164739.82000000007</v>
      </c>
      <c r="E17" s="54">
        <f t="shared" si="0"/>
        <v>87.158074192331313</v>
      </c>
      <c r="F17" s="55">
        <v>33427</v>
      </c>
      <c r="G17" s="55">
        <v>27989</v>
      </c>
      <c r="H17" s="53">
        <f t="shared" si="9"/>
        <v>5438</v>
      </c>
      <c r="I17" s="54">
        <f t="shared" si="1"/>
        <v>83.731713883986004</v>
      </c>
      <c r="J17" s="56">
        <v>1285700</v>
      </c>
      <c r="K17" s="56">
        <v>58804.45</v>
      </c>
      <c r="L17" s="56">
        <v>750183.03</v>
      </c>
      <c r="M17" s="61">
        <f t="shared" si="7"/>
        <v>476712.52</v>
      </c>
      <c r="N17" s="54">
        <f t="shared" si="2"/>
        <v>58.348217313525709</v>
      </c>
      <c r="O17" s="57"/>
      <c r="P17" s="57"/>
      <c r="Q17" s="57"/>
      <c r="R17" s="61"/>
      <c r="S17" s="58"/>
      <c r="T17" s="57"/>
      <c r="U17" s="57"/>
      <c r="V17" s="57"/>
      <c r="W17" s="53"/>
      <c r="X17" s="58"/>
      <c r="Y17" s="62"/>
      <c r="Z17" s="62"/>
      <c r="AA17" s="58"/>
      <c r="AB17" s="57">
        <f t="shared" si="10"/>
        <v>2601955</v>
      </c>
      <c r="AC17" s="57">
        <f t="shared" si="8"/>
        <v>58804.45</v>
      </c>
      <c r="AD17" s="57">
        <f t="shared" si="11"/>
        <v>1896260.21</v>
      </c>
      <c r="AE17" s="61">
        <f t="shared" si="6"/>
        <v>646890.33999999985</v>
      </c>
      <c r="AF17" s="58">
        <f t="shared" si="4"/>
        <v>72.878286134848608</v>
      </c>
      <c r="AG17" s="35"/>
      <c r="AH17" s="63"/>
    </row>
    <row r="18" spans="1:34" s="47" customFormat="1" ht="18.75">
      <c r="A18" s="48" t="s">
        <v>30</v>
      </c>
      <c r="B18" s="49">
        <v>1209480</v>
      </c>
      <c r="C18" s="49">
        <v>1108690</v>
      </c>
      <c r="D18" s="42">
        <f t="shared" si="5"/>
        <v>100790</v>
      </c>
      <c r="E18" s="40">
        <f t="shared" si="0"/>
        <v>91.666666666666657</v>
      </c>
      <c r="F18" s="37">
        <v>30375</v>
      </c>
      <c r="G18" s="37">
        <v>26625</v>
      </c>
      <c r="H18" s="42">
        <f t="shared" si="9"/>
        <v>3750</v>
      </c>
      <c r="I18" s="40">
        <f t="shared" si="1"/>
        <v>87.654320987654316</v>
      </c>
      <c r="J18" s="43">
        <v>1374600</v>
      </c>
      <c r="K18" s="43">
        <v>61438.25</v>
      </c>
      <c r="L18" s="43">
        <v>1024048.51</v>
      </c>
      <c r="M18" s="39">
        <f t="shared" si="7"/>
        <v>289113.24</v>
      </c>
      <c r="N18" s="40">
        <f t="shared" si="2"/>
        <v>74.497927397060963</v>
      </c>
      <c r="O18" s="41"/>
      <c r="P18" s="41"/>
      <c r="Q18" s="41"/>
      <c r="R18" s="39"/>
      <c r="S18" s="44"/>
      <c r="T18" s="41"/>
      <c r="U18" s="41"/>
      <c r="V18" s="45"/>
      <c r="W18" s="42"/>
      <c r="X18" s="44"/>
      <c r="Y18" s="50"/>
      <c r="Z18" s="50"/>
      <c r="AA18" s="44"/>
      <c r="AB18" s="41">
        <f t="shared" si="10"/>
        <v>2614455</v>
      </c>
      <c r="AC18" s="41">
        <f t="shared" si="8"/>
        <v>61438.25</v>
      </c>
      <c r="AD18" s="41">
        <f t="shared" si="11"/>
        <v>2159363.5099999998</v>
      </c>
      <c r="AE18" s="39">
        <f t="shared" si="6"/>
        <v>393653.24000000022</v>
      </c>
      <c r="AF18" s="44">
        <f t="shared" si="4"/>
        <v>82.593255955830173</v>
      </c>
      <c r="AG18" s="35"/>
      <c r="AH18" s="46"/>
    </row>
    <row r="19" spans="1:34" s="47" customFormat="1" ht="18.75">
      <c r="A19" s="48" t="s">
        <v>31</v>
      </c>
      <c r="B19" s="49">
        <v>9543800</v>
      </c>
      <c r="C19" s="49">
        <v>8782810</v>
      </c>
      <c r="D19" s="42">
        <f t="shared" si="5"/>
        <v>760990</v>
      </c>
      <c r="E19" s="40">
        <f t="shared" si="0"/>
        <v>92.026341708753321</v>
      </c>
      <c r="F19" s="37">
        <v>168722</v>
      </c>
      <c r="G19" s="37">
        <v>137167</v>
      </c>
      <c r="H19" s="42">
        <f t="shared" si="9"/>
        <v>31555</v>
      </c>
      <c r="I19" s="40">
        <f t="shared" si="1"/>
        <v>81.29763753393155</v>
      </c>
      <c r="J19" s="43">
        <v>17427365</v>
      </c>
      <c r="K19" s="43">
        <v>3429683.82</v>
      </c>
      <c r="L19" s="43">
        <v>10971404.73</v>
      </c>
      <c r="M19" s="39">
        <f t="shared" si="7"/>
        <v>3026276.4499999993</v>
      </c>
      <c r="N19" s="40">
        <f t="shared" si="2"/>
        <v>62.955040707530955</v>
      </c>
      <c r="O19" s="43">
        <v>263428488</v>
      </c>
      <c r="P19" s="43">
        <v>250917862</v>
      </c>
      <c r="Q19" s="39">
        <v>150018</v>
      </c>
      <c r="R19" s="39">
        <f>O19-P19-Q19</f>
        <v>12360608</v>
      </c>
      <c r="S19" s="44">
        <f>Q19/O19*100</f>
        <v>5.6948282677764139E-2</v>
      </c>
      <c r="T19" s="43">
        <v>22261500</v>
      </c>
      <c r="U19" s="43">
        <v>858188.15</v>
      </c>
      <c r="V19" s="43">
        <v>18425797.170000002</v>
      </c>
      <c r="W19" s="39">
        <f>T19-U19-V19</f>
        <v>2977514.6799999997</v>
      </c>
      <c r="X19" s="40">
        <f t="shared" si="3"/>
        <v>82.76979165824406</v>
      </c>
      <c r="Y19" s="50"/>
      <c r="Z19" s="50"/>
      <c r="AA19" s="44"/>
      <c r="AB19" s="41">
        <f t="shared" si="10"/>
        <v>312829875</v>
      </c>
      <c r="AC19" s="41">
        <f t="shared" si="8"/>
        <v>255205733.97</v>
      </c>
      <c r="AD19" s="41">
        <f t="shared" si="11"/>
        <v>38467196.900000006</v>
      </c>
      <c r="AE19" s="39">
        <f t="shared" si="6"/>
        <v>19156944.129999995</v>
      </c>
      <c r="AF19" s="44">
        <f t="shared" si="4"/>
        <v>12.29652279853387</v>
      </c>
      <c r="AG19" s="35"/>
      <c r="AH19" s="46"/>
    </row>
    <row r="20" spans="1:34" s="47" customFormat="1" ht="18.75">
      <c r="A20" s="48" t="s">
        <v>32</v>
      </c>
      <c r="B20" s="49">
        <v>3729720</v>
      </c>
      <c r="C20" s="49">
        <v>3418910</v>
      </c>
      <c r="D20" s="42">
        <f t="shared" si="5"/>
        <v>310810</v>
      </c>
      <c r="E20" s="40">
        <f t="shared" si="0"/>
        <v>91.666666666666657</v>
      </c>
      <c r="F20" s="37">
        <v>84619</v>
      </c>
      <c r="G20" s="37">
        <v>74172</v>
      </c>
      <c r="H20" s="42">
        <f t="shared" si="9"/>
        <v>10447</v>
      </c>
      <c r="I20" s="40">
        <f t="shared" si="1"/>
        <v>87.654072962337054</v>
      </c>
      <c r="J20" s="43">
        <v>5608300</v>
      </c>
      <c r="K20" s="43">
        <v>86774.48</v>
      </c>
      <c r="L20" s="43">
        <v>4381467.63</v>
      </c>
      <c r="M20" s="39">
        <f t="shared" si="7"/>
        <v>1140057.8899999997</v>
      </c>
      <c r="N20" s="40">
        <f t="shared" si="2"/>
        <v>78.124701424674143</v>
      </c>
      <c r="O20" s="43"/>
      <c r="P20" s="43"/>
      <c r="Q20" s="43"/>
      <c r="R20" s="39"/>
      <c r="S20" s="44"/>
      <c r="T20" s="41"/>
      <c r="U20" s="41"/>
      <c r="V20" s="45"/>
      <c r="W20" s="42"/>
      <c r="X20" s="44"/>
      <c r="Y20" s="50"/>
      <c r="Z20" s="50"/>
      <c r="AA20" s="44"/>
      <c r="AB20" s="41">
        <f t="shared" si="10"/>
        <v>9422639</v>
      </c>
      <c r="AC20" s="41">
        <f t="shared" si="8"/>
        <v>86774.48</v>
      </c>
      <c r="AD20" s="41">
        <f t="shared" si="11"/>
        <v>7874549.6299999999</v>
      </c>
      <c r="AE20" s="39">
        <f t="shared" si="6"/>
        <v>1461314.8899999997</v>
      </c>
      <c r="AF20" s="44">
        <f t="shared" si="4"/>
        <v>83.570532947298531</v>
      </c>
      <c r="AG20" s="35"/>
      <c r="AH20" s="46"/>
    </row>
    <row r="21" spans="1:34" s="47" customFormat="1" ht="18.75">
      <c r="A21" s="48" t="s">
        <v>33</v>
      </c>
      <c r="B21" s="49">
        <v>2335378</v>
      </c>
      <c r="C21" s="49">
        <v>2079165.16</v>
      </c>
      <c r="D21" s="42">
        <f t="shared" si="5"/>
        <v>256212.84000000008</v>
      </c>
      <c r="E21" s="40">
        <f t="shared" si="0"/>
        <v>89.029063389309997</v>
      </c>
      <c r="F21" s="37">
        <v>58200</v>
      </c>
      <c r="G21" s="37">
        <v>49692</v>
      </c>
      <c r="H21" s="42">
        <f t="shared" si="9"/>
        <v>8508</v>
      </c>
      <c r="I21" s="40">
        <f t="shared" si="1"/>
        <v>85.381443298969074</v>
      </c>
      <c r="J21" s="43">
        <v>1661687.46</v>
      </c>
      <c r="K21" s="43">
        <v>5800</v>
      </c>
      <c r="L21" s="43">
        <v>1141397.22</v>
      </c>
      <c r="M21" s="39">
        <f t="shared" si="7"/>
        <v>514490.24</v>
      </c>
      <c r="N21" s="40">
        <f t="shared" si="2"/>
        <v>68.689043365591758</v>
      </c>
      <c r="O21" s="41"/>
      <c r="P21" s="41"/>
      <c r="Q21" s="43"/>
      <c r="R21" s="39"/>
      <c r="S21" s="44"/>
      <c r="T21" s="41">
        <v>3022612.54</v>
      </c>
      <c r="U21" s="41">
        <v>0</v>
      </c>
      <c r="V21" s="45">
        <v>22612.54</v>
      </c>
      <c r="W21" s="39">
        <f>T21-U21-V21</f>
        <v>3000000</v>
      </c>
      <c r="X21" s="40">
        <f t="shared" si="3"/>
        <v>0.7481124259479186</v>
      </c>
      <c r="Y21" s="50"/>
      <c r="Z21" s="50"/>
      <c r="AA21" s="44"/>
      <c r="AB21" s="41">
        <f t="shared" si="10"/>
        <v>7077878</v>
      </c>
      <c r="AC21" s="41">
        <f t="shared" si="8"/>
        <v>5800</v>
      </c>
      <c r="AD21" s="41">
        <f t="shared" si="11"/>
        <v>3292866.92</v>
      </c>
      <c r="AE21" s="39">
        <f t="shared" si="6"/>
        <v>3779211.08</v>
      </c>
      <c r="AF21" s="44">
        <f t="shared" si="4"/>
        <v>46.523363640910453</v>
      </c>
      <c r="AG21" s="35"/>
      <c r="AH21" s="46"/>
    </row>
    <row r="22" spans="1:34" s="47" customFormat="1" ht="18.75">
      <c r="A22" s="48" t="s">
        <v>34</v>
      </c>
      <c r="B22" s="49">
        <v>1027184</v>
      </c>
      <c r="C22" s="49">
        <v>938024.52</v>
      </c>
      <c r="D22" s="42">
        <f t="shared" si="5"/>
        <v>89159.479999999981</v>
      </c>
      <c r="E22" s="40">
        <f t="shared" si="0"/>
        <v>91.320008878642966</v>
      </c>
      <c r="F22" s="37">
        <v>22572</v>
      </c>
      <c r="G22" s="37">
        <v>19592</v>
      </c>
      <c r="H22" s="42">
        <f t="shared" si="9"/>
        <v>2980</v>
      </c>
      <c r="I22" s="40">
        <f t="shared" si="1"/>
        <v>86.79780258727628</v>
      </c>
      <c r="J22" s="43">
        <v>1779500</v>
      </c>
      <c r="K22" s="43">
        <v>14137.1</v>
      </c>
      <c r="L22" s="43">
        <v>1557705.39</v>
      </c>
      <c r="M22" s="39">
        <f t="shared" si="7"/>
        <v>207657.51</v>
      </c>
      <c r="N22" s="40">
        <f t="shared" si="2"/>
        <v>87.536127563922435</v>
      </c>
      <c r="O22" s="41"/>
      <c r="P22" s="41"/>
      <c r="Q22" s="41"/>
      <c r="R22" s="42"/>
      <c r="S22" s="40"/>
      <c r="T22" s="41"/>
      <c r="U22" s="41"/>
      <c r="V22" s="45"/>
      <c r="W22" s="42"/>
      <c r="X22" s="40"/>
      <c r="Y22" s="50"/>
      <c r="Z22" s="50"/>
      <c r="AA22" s="44"/>
      <c r="AB22" s="41">
        <f t="shared" si="10"/>
        <v>2829256</v>
      </c>
      <c r="AC22" s="41">
        <f t="shared" si="8"/>
        <v>14137.1</v>
      </c>
      <c r="AD22" s="41">
        <f t="shared" si="11"/>
        <v>2515321.91</v>
      </c>
      <c r="AE22" s="39">
        <f t="shared" si="6"/>
        <v>299796.98999999976</v>
      </c>
      <c r="AF22" s="44">
        <f t="shared" si="4"/>
        <v>88.904005505334268</v>
      </c>
      <c r="AG22" s="35"/>
      <c r="AH22" s="46"/>
    </row>
    <row r="23" spans="1:34" s="47" customFormat="1" ht="18.75">
      <c r="A23" s="48" t="s">
        <v>35</v>
      </c>
      <c r="B23" s="64"/>
      <c r="C23" s="64"/>
      <c r="D23" s="42"/>
      <c r="E23" s="40"/>
      <c r="F23" s="37"/>
      <c r="G23" s="37"/>
      <c r="H23" s="42"/>
      <c r="I23" s="40"/>
      <c r="J23" s="43">
        <v>458400</v>
      </c>
      <c r="K23" s="43">
        <v>10885</v>
      </c>
      <c r="L23" s="43">
        <v>379613.1</v>
      </c>
      <c r="M23" s="39">
        <f t="shared" si="7"/>
        <v>67901.900000000023</v>
      </c>
      <c r="N23" s="40">
        <f t="shared" si="2"/>
        <v>82.812630890052347</v>
      </c>
      <c r="O23" s="41"/>
      <c r="P23" s="41"/>
      <c r="Q23" s="41"/>
      <c r="R23" s="42"/>
      <c r="S23" s="40"/>
      <c r="T23" s="41"/>
      <c r="U23" s="41"/>
      <c r="V23" s="45"/>
      <c r="W23" s="42"/>
      <c r="X23" s="44"/>
      <c r="Y23" s="50"/>
      <c r="Z23" s="50"/>
      <c r="AA23" s="44"/>
      <c r="AB23" s="41">
        <f t="shared" si="10"/>
        <v>458400</v>
      </c>
      <c r="AC23" s="41">
        <f t="shared" si="8"/>
        <v>10885</v>
      </c>
      <c r="AD23" s="41">
        <f t="shared" si="11"/>
        <v>379613.1</v>
      </c>
      <c r="AE23" s="39">
        <f t="shared" si="6"/>
        <v>67901.900000000023</v>
      </c>
      <c r="AF23" s="44">
        <f t="shared" si="4"/>
        <v>82.812630890052347</v>
      </c>
      <c r="AG23" s="35"/>
      <c r="AH23" s="46"/>
    </row>
    <row r="24" spans="1:34" ht="18.75">
      <c r="A24" s="65" t="s">
        <v>36</v>
      </c>
      <c r="B24" s="66">
        <f>[1]สสภ.!C9</f>
        <v>28658387.670000002</v>
      </c>
      <c r="C24" s="66">
        <f>[1]สสภ.!D9</f>
        <v>26136349.539999999</v>
      </c>
      <c r="D24" s="66">
        <f>[1]สสภ.!E9</f>
        <v>2522038.13</v>
      </c>
      <c r="E24" s="67">
        <f>C24/B24*100</f>
        <v>91.199651009536353</v>
      </c>
      <c r="F24" s="66">
        <f>[1]สสภ.!G9</f>
        <v>2644547</v>
      </c>
      <c r="G24" s="66">
        <f>[1]สสภ.!H9</f>
        <v>2503594.2999999998</v>
      </c>
      <c r="H24" s="66">
        <f>[1]สสภ.!I9</f>
        <v>140952.70000000001</v>
      </c>
      <c r="I24" s="67">
        <f t="shared" si="1"/>
        <v>94.670062585387953</v>
      </c>
      <c r="J24" s="66">
        <f>[1]สสภ.!K9</f>
        <v>16657230</v>
      </c>
      <c r="K24" s="66">
        <f>[1]สสภ.!L9</f>
        <v>343688.5</v>
      </c>
      <c r="L24" s="66">
        <f>[1]สสภ.!M9</f>
        <v>14647937.009999998</v>
      </c>
      <c r="M24" s="66">
        <f>[2]สสภ.!N9</f>
        <v>4520317.3500000006</v>
      </c>
      <c r="N24" s="67">
        <f t="shared" si="2"/>
        <v>87.937412222800532</v>
      </c>
      <c r="O24" s="66">
        <f>[1]สสภ.!P9</f>
        <v>39898420</v>
      </c>
      <c r="P24" s="66">
        <f>[1]สสภ.!Q9</f>
        <v>0</v>
      </c>
      <c r="Q24" s="66">
        <f>[1]สสภ.!R9</f>
        <v>39898410.899999999</v>
      </c>
      <c r="R24" s="66">
        <f>[2]สสภ.!S9</f>
        <v>36924109.100000001</v>
      </c>
      <c r="S24" s="68">
        <f>Q24/O24*100</f>
        <v>99.999977192079285</v>
      </c>
      <c r="T24" s="66">
        <f>[1]สสภ.!U9</f>
        <v>72766521</v>
      </c>
      <c r="U24" s="66">
        <f>[1]สสภ.!V9</f>
        <v>6513154.0900000008</v>
      </c>
      <c r="V24" s="66">
        <f>[1]สสภ.!W9</f>
        <v>58152302.06000001</v>
      </c>
      <c r="W24" s="66">
        <f>[2]สสภ.!X9</f>
        <v>33091132.640000001</v>
      </c>
      <c r="X24" s="67">
        <f t="shared" si="3"/>
        <v>79.916287409150712</v>
      </c>
      <c r="Y24" s="69"/>
      <c r="Z24" s="69"/>
      <c r="AA24" s="68"/>
      <c r="AB24" s="66">
        <f>[1]สสภ.!Z9</f>
        <v>160625105.67000002</v>
      </c>
      <c r="AC24" s="66">
        <f>[1]สสภ.!AA9</f>
        <v>6856842.5900000008</v>
      </c>
      <c r="AD24" s="66">
        <f>[1]สสภ.!AB9</f>
        <v>141338593.81</v>
      </c>
      <c r="AE24" s="66">
        <f>[2]สสภ.!AC9</f>
        <v>82526506.910000011</v>
      </c>
      <c r="AF24" s="68">
        <f t="shared" si="4"/>
        <v>87.992840982390604</v>
      </c>
      <c r="AG24" s="35"/>
      <c r="AH24" s="46"/>
    </row>
    <row r="25" spans="1:34" ht="18.75">
      <c r="A25" s="70" t="s">
        <v>37</v>
      </c>
      <c r="B25" s="71">
        <f>'[1]ทสจ. '!C9</f>
        <v>60822287.270000003</v>
      </c>
      <c r="C25" s="71">
        <f>'[1]ทสจ. '!D9</f>
        <v>55760358.570000008</v>
      </c>
      <c r="D25" s="71">
        <f>'[1]ทสจ. '!E9</f>
        <v>40394634.800000004</v>
      </c>
      <c r="E25" s="72">
        <f>C25/B25*100</f>
        <v>91.677510124653367</v>
      </c>
      <c r="F25" s="71">
        <f>'[1]ทสจ. '!G9</f>
        <v>19614005.369999997</v>
      </c>
      <c r="G25" s="71">
        <f>'[1]ทสจ. '!H9</f>
        <v>18093609.159999996</v>
      </c>
      <c r="H25" s="71">
        <f>'[1]ทสจ. '!I9</f>
        <v>1520396.2099999997</v>
      </c>
      <c r="I25" s="72">
        <f t="shared" si="1"/>
        <v>92.248415449475317</v>
      </c>
      <c r="J25" s="71">
        <f>'[1]ทสจ. '!K9</f>
        <v>65792524.350000001</v>
      </c>
      <c r="K25" s="71">
        <f>'[1]ทสจ. '!L9</f>
        <v>719041.3899999999</v>
      </c>
      <c r="L25" s="71">
        <f>'[1]ทสจ. '!M9</f>
        <v>52071564.660000004</v>
      </c>
      <c r="M25" s="71">
        <f>'[2]ทสจ. '!N9</f>
        <v>19620477.77</v>
      </c>
      <c r="N25" s="72">
        <f t="shared" si="2"/>
        <v>79.145108315030015</v>
      </c>
      <c r="O25" s="71">
        <f>'[1]ทสจ. '!P9</f>
        <v>24002664.119999997</v>
      </c>
      <c r="P25" s="71">
        <f>'[1]ทสจ. '!Q9</f>
        <v>16434790</v>
      </c>
      <c r="Q25" s="71">
        <f>'[1]ทสจ. '!R9</f>
        <v>7497874.1200000001</v>
      </c>
      <c r="R25" s="71">
        <f>'[2]ทสจ. '!S9</f>
        <v>26448100</v>
      </c>
      <c r="S25" s="73">
        <f>Q25/O25*100</f>
        <v>31.237674628594526</v>
      </c>
      <c r="T25" s="74">
        <f>'[1]ทสจ. '!U9</f>
        <v>36097923.689999998</v>
      </c>
      <c r="U25" s="74">
        <f>'[1]ทสจ. '!V9</f>
        <v>2354202.27</v>
      </c>
      <c r="V25" s="74">
        <f>'[1]ทสจ. '!W9</f>
        <v>18584029.179999996</v>
      </c>
      <c r="W25" s="74">
        <f>'[2]ทสจ. '!X9</f>
        <v>16959638.719999999</v>
      </c>
      <c r="X25" s="72">
        <f t="shared" si="3"/>
        <v>51.48226623668171</v>
      </c>
      <c r="Y25" s="75"/>
      <c r="Z25" s="75"/>
      <c r="AA25" s="73"/>
      <c r="AB25" s="71">
        <f>'[1]ทสจ. '!Z9</f>
        <v>206329404.80000001</v>
      </c>
      <c r="AC25" s="71">
        <f>'[1]ทสจ. '!AA9</f>
        <v>19508033.660000004</v>
      </c>
      <c r="AD25" s="71">
        <f>'[1]ทสจ. '!AB9</f>
        <v>152007435.69000003</v>
      </c>
      <c r="AE25" s="71">
        <f>'[1]ทสจ. '!AC9</f>
        <v>34813935.450000003</v>
      </c>
      <c r="AF25" s="73">
        <f t="shared" si="4"/>
        <v>73.672211596473332</v>
      </c>
      <c r="AG25" s="35"/>
      <c r="AH25" s="46"/>
    </row>
    <row r="26" spans="1:34" ht="18.75">
      <c r="A26" s="76" t="s">
        <v>38</v>
      </c>
      <c r="B26" s="77"/>
      <c r="C26" s="77"/>
      <c r="D26" s="77"/>
      <c r="E26" s="77"/>
      <c r="F26" s="78"/>
      <c r="G26" s="78"/>
      <c r="H26" s="78"/>
      <c r="I26" s="78"/>
      <c r="J26" s="77">
        <v>400000</v>
      </c>
      <c r="K26" s="77"/>
      <c r="L26" s="79">
        <v>390427</v>
      </c>
      <c r="M26" s="77">
        <f>SUM(J26-L26)</f>
        <v>9573</v>
      </c>
      <c r="N26" s="80">
        <f t="shared" si="2"/>
        <v>97.606749999999991</v>
      </c>
      <c r="O26" s="77"/>
      <c r="P26" s="77"/>
      <c r="Q26" s="81"/>
      <c r="R26" s="77"/>
      <c r="S26" s="82"/>
      <c r="T26" s="78"/>
      <c r="U26" s="78"/>
      <c r="V26" s="78"/>
      <c r="W26" s="77"/>
      <c r="X26" s="83"/>
      <c r="Y26" s="84"/>
      <c r="Z26" s="84"/>
      <c r="AA26" s="84"/>
      <c r="AB26" s="78">
        <f>B26+J26+O26+T26+Y26+F26</f>
        <v>400000</v>
      </c>
      <c r="AC26" s="78">
        <f>K26+P26+U26</f>
        <v>0</v>
      </c>
      <c r="AD26" s="78">
        <f>C26+L26+Q26+V26+Z26+G26</f>
        <v>390427</v>
      </c>
      <c r="AE26" s="77">
        <f>AB26-AC26-AD26</f>
        <v>9573</v>
      </c>
      <c r="AF26" s="85">
        <f t="shared" si="4"/>
        <v>97.606749999999991</v>
      </c>
      <c r="AG26" s="35"/>
      <c r="AH26" s="46"/>
    </row>
    <row r="27" spans="1:34" ht="17.25">
      <c r="A27" s="86"/>
      <c r="B27" s="86"/>
      <c r="C27" s="86"/>
      <c r="D27" s="86"/>
      <c r="E27" s="86"/>
      <c r="F27" s="87"/>
      <c r="G27" s="87"/>
      <c r="H27" s="87"/>
      <c r="I27" s="87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35"/>
    </row>
    <row r="28" spans="1:34" ht="21.75">
      <c r="A28" s="88"/>
      <c r="B28" s="88"/>
      <c r="C28" s="89"/>
      <c r="D28" s="88"/>
      <c r="E28" s="88"/>
      <c r="F28" s="90"/>
      <c r="G28" s="90"/>
      <c r="H28" s="90"/>
      <c r="I28" s="90"/>
      <c r="J28" s="88"/>
      <c r="K28" s="88"/>
      <c r="L28" s="91"/>
      <c r="M28" s="88"/>
      <c r="N28" s="88"/>
      <c r="O28" s="88"/>
      <c r="P28" s="88"/>
      <c r="Q28" s="88"/>
      <c r="R28" s="89"/>
      <c r="S28" s="88"/>
      <c r="T28" s="91"/>
      <c r="U28" s="91"/>
      <c r="V28" s="92"/>
      <c r="W28" s="88"/>
      <c r="X28" s="88"/>
      <c r="Y28" s="88"/>
      <c r="Z28" s="88"/>
      <c r="AA28" s="93" t="s">
        <v>39</v>
      </c>
      <c r="AB28" s="93"/>
      <c r="AC28" s="93"/>
      <c r="AD28" s="93"/>
      <c r="AE28" s="93"/>
      <c r="AF28" s="93"/>
    </row>
  </sheetData>
  <mergeCells count="18">
    <mergeCell ref="AB6:AF6"/>
    <mergeCell ref="AA28:AF28"/>
    <mergeCell ref="B6:E6"/>
    <mergeCell ref="F6:I6"/>
    <mergeCell ref="J6:N6"/>
    <mergeCell ref="O6:S6"/>
    <mergeCell ref="T6:X6"/>
    <mergeCell ref="Y6:AA6"/>
    <mergeCell ref="A1:AF1"/>
    <mergeCell ref="A2:AF2"/>
    <mergeCell ref="A3:AF3"/>
    <mergeCell ref="A5:A8"/>
    <mergeCell ref="B5:I5"/>
    <mergeCell ref="J5:N5"/>
    <mergeCell ref="O5:S5"/>
    <mergeCell ref="T5:X5"/>
    <mergeCell ref="Y5:AA5"/>
    <mergeCell ref="AB5:AF5"/>
  </mergeCells>
  <pageMargins left="0.17" right="0.15748031496062992" top="0.39370078740157483" bottom="0.74803149606299213" header="0.23622047244094491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2021-09-06T08:30:23Z</dcterms:created>
  <dcterms:modified xsi:type="dcterms:W3CDTF">2021-09-06T08:30:34Z</dcterms:modified>
</cp:coreProperties>
</file>