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340" windowHeight="7680"/>
  </bookViews>
  <sheets>
    <sheet name="ส่วนกลาง" sheetId="1" r:id="rId1"/>
  </sheets>
  <externalReferences>
    <externalReference r:id="rId2"/>
    <externalReference r:id="rId3"/>
  </externalReferences>
  <calcPr calcId="124519"/>
</workbook>
</file>

<file path=xl/calcChain.xml><?xml version="1.0" encoding="utf-8"?>
<calcChain xmlns="http://schemas.openxmlformats.org/spreadsheetml/2006/main">
  <c r="AD26" i="1"/>
  <c r="AF26" s="1"/>
  <c r="AC26"/>
  <c r="AB26"/>
  <c r="AE26" s="1"/>
  <c r="N26"/>
  <c r="M26"/>
  <c r="AE25"/>
  <c r="AD25"/>
  <c r="AF25" s="1"/>
  <c r="AC25"/>
  <c r="AB25"/>
  <c r="W25"/>
  <c r="V25"/>
  <c r="X25" s="1"/>
  <c r="U25"/>
  <c r="T25"/>
  <c r="R25"/>
  <c r="Q25"/>
  <c r="S25" s="1"/>
  <c r="P25"/>
  <c r="O25"/>
  <c r="M25"/>
  <c r="L25"/>
  <c r="N25" s="1"/>
  <c r="K25"/>
  <c r="J25"/>
  <c r="H25"/>
  <c r="G25"/>
  <c r="I25" s="1"/>
  <c r="F25"/>
  <c r="D25"/>
  <c r="C25"/>
  <c r="E25" s="1"/>
  <c r="B25"/>
  <c r="AE24"/>
  <c r="AD24"/>
  <c r="AF24" s="1"/>
  <c r="AC24"/>
  <c r="AB24"/>
  <c r="W24"/>
  <c r="V24"/>
  <c r="X24" s="1"/>
  <c r="U24"/>
  <c r="T24"/>
  <c r="R24"/>
  <c r="Q24"/>
  <c r="S24" s="1"/>
  <c r="P24"/>
  <c r="O24"/>
  <c r="M24"/>
  <c r="L24"/>
  <c r="N24" s="1"/>
  <c r="K24"/>
  <c r="J24"/>
  <c r="H24"/>
  <c r="G24"/>
  <c r="I24" s="1"/>
  <c r="F24"/>
  <c r="D24"/>
  <c r="C24"/>
  <c r="E24" s="1"/>
  <c r="B24"/>
  <c r="AD23"/>
  <c r="AF23" s="1"/>
  <c r="AC23"/>
  <c r="AE23" s="1"/>
  <c r="AB23"/>
  <c r="S23"/>
  <c r="N23"/>
  <c r="M23"/>
  <c r="AD22"/>
  <c r="AF22" s="1"/>
  <c r="AC22"/>
  <c r="AE22" s="1"/>
  <c r="AB22"/>
  <c r="S22"/>
  <c r="N22"/>
  <c r="M22"/>
  <c r="I22"/>
  <c r="H22"/>
  <c r="E22"/>
  <c r="D22"/>
  <c r="AD21"/>
  <c r="AF21" s="1"/>
  <c r="AC21"/>
  <c r="AE21" s="1"/>
  <c r="AB21"/>
  <c r="X21"/>
  <c r="W21"/>
  <c r="S21"/>
  <c r="N21"/>
  <c r="M21"/>
  <c r="I21"/>
  <c r="H21"/>
  <c r="E21"/>
  <c r="D21"/>
  <c r="AD20"/>
  <c r="AF20" s="1"/>
  <c r="AC20"/>
  <c r="AE20" s="1"/>
  <c r="AB20"/>
  <c r="N20"/>
  <c r="M20"/>
  <c r="I20"/>
  <c r="H20"/>
  <c r="E20"/>
  <c r="D20"/>
  <c r="AD19"/>
  <c r="AF19" s="1"/>
  <c r="AC19"/>
  <c r="AB19"/>
  <c r="AE19" s="1"/>
  <c r="X19"/>
  <c r="W19"/>
  <c r="S19"/>
  <c r="R19"/>
  <c r="N19"/>
  <c r="M19"/>
  <c r="I19"/>
  <c r="H19"/>
  <c r="E19"/>
  <c r="D19"/>
  <c r="AD18"/>
  <c r="AF18" s="1"/>
  <c r="AC18"/>
  <c r="AE18" s="1"/>
  <c r="AB18"/>
  <c r="N18"/>
  <c r="M18"/>
  <c r="I18"/>
  <c r="H18"/>
  <c r="E18"/>
  <c r="D18"/>
  <c r="AD17"/>
  <c r="AF17" s="1"/>
  <c r="AC17"/>
  <c r="AB17"/>
  <c r="AE17" s="1"/>
  <c r="N17"/>
  <c r="M17"/>
  <c r="I17"/>
  <c r="H17"/>
  <c r="E17"/>
  <c r="D17"/>
  <c r="AD16"/>
  <c r="AF16" s="1"/>
  <c r="AC16"/>
  <c r="AE16" s="1"/>
  <c r="AB16"/>
  <c r="X16"/>
  <c r="W16"/>
  <c r="S16"/>
  <c r="R16"/>
  <c r="N16"/>
  <c r="M16"/>
  <c r="I16"/>
  <c r="H16"/>
  <c r="E16"/>
  <c r="D16"/>
  <c r="AD15"/>
  <c r="AF15" s="1"/>
  <c r="AC15"/>
  <c r="AB15"/>
  <c r="AE15" s="1"/>
  <c r="S15"/>
  <c r="N15"/>
  <c r="M15"/>
  <c r="I15"/>
  <c r="H15"/>
  <c r="E15"/>
  <c r="D15"/>
  <c r="AD14"/>
  <c r="AF14" s="1"/>
  <c r="AC14"/>
  <c r="AB14"/>
  <c r="AE14" s="1"/>
  <c r="AA14"/>
  <c r="X14"/>
  <c r="W14"/>
  <c r="N14"/>
  <c r="M14"/>
  <c r="I14"/>
  <c r="H14"/>
  <c r="E14"/>
  <c r="D14"/>
  <c r="AD13"/>
  <c r="AF13" s="1"/>
  <c r="AC13"/>
  <c r="AB13"/>
  <c r="AE13" s="1"/>
  <c r="M13"/>
  <c r="J13"/>
  <c r="N13" s="1"/>
  <c r="I13"/>
  <c r="H13"/>
  <c r="E13"/>
  <c r="D13"/>
  <c r="AD12"/>
  <c r="AF12" s="1"/>
  <c r="AC12"/>
  <c r="AB12"/>
  <c r="AE12" s="1"/>
  <c r="X12"/>
  <c r="W12"/>
  <c r="S12"/>
  <c r="N12"/>
  <c r="M12"/>
  <c r="I12"/>
  <c r="H12"/>
  <c r="E12"/>
  <c r="D12"/>
  <c r="AD11"/>
  <c r="AC11"/>
  <c r="X11"/>
  <c r="W11"/>
  <c r="S11"/>
  <c r="R11"/>
  <c r="R9" s="1"/>
  <c r="L11"/>
  <c r="N11" s="1"/>
  <c r="J11"/>
  <c r="J9" s="1"/>
  <c r="I11"/>
  <c r="H11"/>
  <c r="H9" s="1"/>
  <c r="D11"/>
  <c r="B11"/>
  <c r="E11" s="1"/>
  <c r="AD10"/>
  <c r="AD9" s="1"/>
  <c r="AC10"/>
  <c r="W10"/>
  <c r="S10"/>
  <c r="N10"/>
  <c r="M10"/>
  <c r="H10"/>
  <c r="B10"/>
  <c r="D10" s="1"/>
  <c r="D9" s="1"/>
  <c r="AC9"/>
  <c r="Z9"/>
  <c r="Y9"/>
  <c r="AA9" s="1"/>
  <c r="W9"/>
  <c r="V9"/>
  <c r="X9" s="1"/>
  <c r="U9"/>
  <c r="T9"/>
  <c r="Q9"/>
  <c r="S9" s="1"/>
  <c r="P9"/>
  <c r="O9"/>
  <c r="L9"/>
  <c r="N9" s="1"/>
  <c r="K9"/>
  <c r="G9"/>
  <c r="I9" s="1"/>
  <c r="F9"/>
  <c r="C9"/>
  <c r="E10" l="1"/>
  <c r="AB10"/>
  <c r="AF10"/>
  <c r="M11"/>
  <c r="M9" s="1"/>
  <c r="AB11"/>
  <c r="AE11" s="1"/>
  <c r="B9"/>
  <c r="E9" s="1"/>
  <c r="AE10" l="1"/>
  <c r="AE9" s="1"/>
  <c r="AB9"/>
  <c r="AF9" s="1"/>
  <c r="AF11"/>
</calcChain>
</file>

<file path=xl/sharedStrings.xml><?xml version="1.0" encoding="utf-8"?>
<sst xmlns="http://schemas.openxmlformats.org/spreadsheetml/2006/main" count="98" uniqueCount="40">
  <si>
    <t>รายงานผลการเบิกจ่ายงบประมาณ ประจำปีงบประมาณ พ.ศ. 2564</t>
  </si>
  <si>
    <t xml:space="preserve"> รายสำนัก/ศูนย์/กลุ่ม และภาพรวมสสภ./ทสจ. </t>
  </si>
  <si>
    <t>สะสมเดือนกันยายน 2564 จากระบบ GFMIS</t>
  </si>
  <si>
    <t>หน่วยงาน</t>
  </si>
  <si>
    <t>แผนงานบุคลากรภาครัฐ</t>
  </si>
  <si>
    <t>แผนงานพื้นฐาน/ยุทธศาสตร์/บูรณาการ</t>
  </si>
  <si>
    <t>แผนงานพื้นฐาน</t>
  </si>
  <si>
    <t>แผนงานบุคลากร/พื้นฐาน/ยุทธศาสตร์/บูรณาการ</t>
  </si>
  <si>
    <t>งบบุคลากร</t>
  </si>
  <si>
    <t>งบดำเนินงาน</t>
  </si>
  <si>
    <t>งบลงทุน</t>
  </si>
  <si>
    <t>งบรายจ่ายอื่น</t>
  </si>
  <si>
    <t>งบเงินอุดหนุน</t>
  </si>
  <si>
    <t>รวมผลการเบิกจ่ายทุกหมวด</t>
  </si>
  <si>
    <t>งปม.ที่ได้รับ</t>
  </si>
  <si>
    <t>ผลเบิกจ่าย</t>
  </si>
  <si>
    <t>คงเหลือ</t>
  </si>
  <si>
    <t>ร้อยละ</t>
  </si>
  <si>
    <t>PO</t>
  </si>
  <si>
    <t>(บาท)</t>
  </si>
  <si>
    <t>เบิกจ่าย</t>
  </si>
  <si>
    <t>รวมทั้งสิ้น</t>
  </si>
  <si>
    <t>สป.ทส.</t>
  </si>
  <si>
    <t>กกล.</t>
  </si>
  <si>
    <t>กยผ.</t>
  </si>
  <si>
    <t>กปร.</t>
  </si>
  <si>
    <t>กตป.</t>
  </si>
  <si>
    <t>กตร.</t>
  </si>
  <si>
    <t>ศทส.</t>
  </si>
  <si>
    <t>กพร.</t>
  </si>
  <si>
    <t>กตน.</t>
  </si>
  <si>
    <t>กกบ.</t>
  </si>
  <si>
    <t>สร.</t>
  </si>
  <si>
    <t>สพบ.</t>
  </si>
  <si>
    <t>กกม.</t>
  </si>
  <si>
    <t>ศปท.</t>
  </si>
  <si>
    <t>สสภ.</t>
  </si>
  <si>
    <t>ทสจ.</t>
  </si>
  <si>
    <t>ให้หน่วยงานอื่นเบิกแทน</t>
  </si>
  <si>
    <t xml:space="preserve">   (ข้อมูลจาก GFMIS 1/10/64 เวลา: 08.44 น.)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</si>
</sst>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b/>
      <sz val="13.5"/>
      <name val="TH SarabunPSK"/>
      <family val="2"/>
    </font>
    <font>
      <b/>
      <sz val="13.5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2"/>
      <color theme="1"/>
      <name val="TH SarabunPSK"/>
      <family val="2"/>
    </font>
    <font>
      <sz val="13.5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3F0B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1" fillId="0" borderId="0" applyFont="0" applyFill="0" applyBorder="0" applyAlignment="0" applyProtection="0"/>
    <xf numFmtId="0" fontId="10" fillId="0" borderId="0"/>
    <xf numFmtId="0" fontId="1" fillId="0" borderId="0"/>
    <xf numFmtId="0" fontId="10" fillId="0" borderId="0"/>
    <xf numFmtId="0" fontId="12" fillId="0" borderId="0"/>
    <xf numFmtId="0" fontId="11" fillId="0" borderId="0"/>
  </cellStyleXfs>
  <cellXfs count="94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43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/>
    </xf>
    <xf numFmtId="43" fontId="5" fillId="3" borderId="7" xfId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43" fontId="5" fillId="3" borderId="10" xfId="1" applyFont="1" applyFill="1" applyBorder="1" applyAlignment="1">
      <alignment horizontal="center" vertical="center"/>
    </xf>
    <xf numFmtId="43" fontId="5" fillId="3" borderId="11" xfId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187" fontId="5" fillId="4" borderId="9" xfId="1" applyNumberFormat="1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center" vertical="center"/>
    </xf>
    <xf numFmtId="2" fontId="5" fillId="4" borderId="13" xfId="0" applyNumberFormat="1" applyFont="1" applyFill="1" applyBorder="1" applyAlignment="1">
      <alignment horizontal="center" vertical="center"/>
    </xf>
    <xf numFmtId="2" fontId="5" fillId="5" borderId="13" xfId="0" applyNumberFormat="1" applyFont="1" applyFill="1" applyBorder="1" applyAlignment="1">
      <alignment horizontal="center" vertical="center"/>
    </xf>
    <xf numFmtId="4" fontId="5" fillId="4" borderId="9" xfId="1" applyNumberFormat="1" applyFont="1" applyFill="1" applyBorder="1" applyAlignment="1">
      <alignment horizontal="center" vertical="center"/>
    </xf>
    <xf numFmtId="187" fontId="0" fillId="0" borderId="0" xfId="0" applyNumberFormat="1"/>
    <xf numFmtId="0" fontId="5" fillId="0" borderId="11" xfId="0" applyFont="1" applyFill="1" applyBorder="1" applyAlignment="1">
      <alignment horizontal="center" vertical="center"/>
    </xf>
    <xf numFmtId="43" fontId="5" fillId="0" borderId="9" xfId="1" applyFont="1" applyFill="1" applyBorder="1" applyAlignment="1">
      <alignment horizontal="center" vertical="center"/>
    </xf>
    <xf numFmtId="43" fontId="7" fillId="0" borderId="9" xfId="0" applyNumberFormat="1" applyFont="1" applyFill="1" applyBorder="1" applyAlignment="1">
      <alignment horizontal="center" vertical="center"/>
    </xf>
    <xf numFmtId="187" fontId="5" fillId="0" borderId="9" xfId="1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 vertical="center"/>
    </xf>
    <xf numFmtId="187" fontId="5" fillId="0" borderId="13" xfId="1" applyNumberFormat="1" applyFont="1" applyFill="1" applyBorder="1" applyAlignment="1">
      <alignment vertical="center"/>
    </xf>
    <xf numFmtId="187" fontId="5" fillId="0" borderId="9" xfId="1" applyNumberFormat="1" applyFont="1" applyFill="1" applyBorder="1" applyAlignment="1">
      <alignment vertical="center"/>
    </xf>
    <xf numFmtId="43" fontId="5" fillId="0" borderId="13" xfId="1" applyFont="1" applyFill="1" applyBorder="1" applyAlignment="1">
      <alignment vertical="center"/>
    </xf>
    <xf numFmtId="2" fontId="5" fillId="0" borderId="13" xfId="0" applyNumberFormat="1" applyFont="1" applyFill="1" applyBorder="1" applyAlignment="1">
      <alignment horizontal="center" vertical="center"/>
    </xf>
    <xf numFmtId="187" fontId="6" fillId="0" borderId="13" xfId="1" applyNumberFormat="1" applyFont="1" applyFill="1" applyBorder="1" applyAlignment="1">
      <alignment vertical="center"/>
    </xf>
    <xf numFmtId="187" fontId="0" fillId="0" borderId="0" xfId="0" applyNumberFormat="1" applyFill="1"/>
    <xf numFmtId="0" fontId="0" fillId="0" borderId="0" xfId="0" applyFill="1"/>
    <xf numFmtId="0" fontId="5" fillId="0" borderId="13" xfId="0" applyFont="1" applyFill="1" applyBorder="1" applyAlignment="1">
      <alignment horizontal="center" vertical="center"/>
    </xf>
    <xf numFmtId="43" fontId="5" fillId="0" borderId="13" xfId="1" applyFont="1" applyFill="1" applyBorder="1" applyAlignment="1">
      <alignment horizontal="center" vertical="center"/>
    </xf>
    <xf numFmtId="188" fontId="5" fillId="0" borderId="13" xfId="1" applyNumberFormat="1" applyFont="1" applyFill="1" applyBorder="1" applyAlignment="1">
      <alignment vertical="center"/>
    </xf>
    <xf numFmtId="0" fontId="7" fillId="0" borderId="13" xfId="0" applyFont="1" applyFill="1" applyBorder="1" applyAlignment="1">
      <alignment horizontal="center" vertical="center"/>
    </xf>
    <xf numFmtId="43" fontId="7" fillId="0" borderId="13" xfId="1" applyFont="1" applyFill="1" applyBorder="1" applyAlignment="1">
      <alignment horizontal="center" vertical="center"/>
    </xf>
    <xf numFmtId="187" fontId="7" fillId="0" borderId="9" xfId="1" applyNumberFormat="1" applyFont="1" applyFill="1" applyBorder="1" applyAlignment="1">
      <alignment vertical="center"/>
    </xf>
    <xf numFmtId="2" fontId="7" fillId="0" borderId="9" xfId="0" applyNumberFormat="1" applyFont="1" applyFill="1" applyBorder="1" applyAlignment="1">
      <alignment horizontal="center" vertical="center"/>
    </xf>
    <xf numFmtId="43" fontId="7" fillId="0" borderId="9" xfId="1" applyFont="1" applyFill="1" applyBorder="1" applyAlignment="1">
      <alignment horizontal="center" vertical="center"/>
    </xf>
    <xf numFmtId="43" fontId="7" fillId="0" borderId="13" xfId="1" applyFont="1" applyFill="1" applyBorder="1" applyAlignment="1">
      <alignment vertical="center"/>
    </xf>
    <xf numFmtId="187" fontId="7" fillId="0" borderId="13" xfId="1" applyNumberFormat="1" applyFont="1" applyFill="1" applyBorder="1" applyAlignment="1">
      <alignment vertical="center"/>
    </xf>
    <xf numFmtId="2" fontId="7" fillId="0" borderId="13" xfId="0" applyNumberFormat="1" applyFont="1" applyFill="1" applyBorder="1" applyAlignment="1">
      <alignment horizontal="center" vertical="center"/>
    </xf>
    <xf numFmtId="0" fontId="0" fillId="0" borderId="0" xfId="0" applyFont="1" applyFill="1"/>
    <xf numFmtId="43" fontId="6" fillId="0" borderId="13" xfId="1" applyFont="1" applyFill="1" applyBorder="1" applyAlignment="1">
      <alignment vertical="center"/>
    </xf>
    <xf numFmtId="187" fontId="7" fillId="0" borderId="9" xfId="1" applyNumberFormat="1" applyFont="1" applyFill="1" applyBorder="1" applyAlignment="1">
      <alignment horizontal="center" vertical="center"/>
    </xf>
    <xf numFmtId="188" fontId="7" fillId="0" borderId="13" xfId="1" applyNumberFormat="1" applyFont="1" applyFill="1" applyBorder="1" applyAlignment="1">
      <alignment vertical="center"/>
    </xf>
    <xf numFmtId="187" fontId="0" fillId="0" borderId="0" xfId="0" applyNumberFormat="1" applyFont="1" applyFill="1"/>
    <xf numFmtId="187" fontId="5" fillId="0" borderId="13" xfId="1" applyNumberFormat="1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187" fontId="5" fillId="6" borderId="13" xfId="0" applyNumberFormat="1" applyFont="1" applyFill="1" applyBorder="1" applyAlignment="1">
      <alignment horizontal="center" vertical="center"/>
    </xf>
    <xf numFmtId="2" fontId="5" fillId="6" borderId="9" xfId="0" applyNumberFormat="1" applyFont="1" applyFill="1" applyBorder="1" applyAlignment="1">
      <alignment horizontal="center" vertical="center"/>
    </xf>
    <xf numFmtId="2" fontId="5" fillId="6" borderId="13" xfId="0" applyNumberFormat="1" applyFont="1" applyFill="1" applyBorder="1" applyAlignment="1">
      <alignment horizontal="center" vertical="center"/>
    </xf>
    <xf numFmtId="188" fontId="5" fillId="6" borderId="13" xfId="1" applyNumberFormat="1" applyFont="1" applyFill="1" applyBorder="1" applyAlignment="1">
      <alignment vertical="center"/>
    </xf>
    <xf numFmtId="0" fontId="5" fillId="7" borderId="13" xfId="0" applyFont="1" applyFill="1" applyBorder="1" applyAlignment="1">
      <alignment horizontal="center" vertical="center"/>
    </xf>
    <xf numFmtId="187" fontId="5" fillId="7" borderId="13" xfId="1" applyNumberFormat="1" applyFont="1" applyFill="1" applyBorder="1" applyAlignment="1">
      <alignment horizontal="center" vertical="center"/>
    </xf>
    <xf numFmtId="2" fontId="5" fillId="7" borderId="9" xfId="0" applyNumberFormat="1" applyFont="1" applyFill="1" applyBorder="1" applyAlignment="1">
      <alignment horizontal="center" vertical="center"/>
    </xf>
    <xf numFmtId="2" fontId="5" fillId="7" borderId="13" xfId="0" applyNumberFormat="1" applyFont="1" applyFill="1" applyBorder="1" applyAlignment="1">
      <alignment horizontal="center" vertical="center"/>
    </xf>
    <xf numFmtId="187" fontId="5" fillId="7" borderId="13" xfId="0" applyNumberFormat="1" applyFont="1" applyFill="1" applyBorder="1" applyAlignment="1">
      <alignment horizontal="center" vertical="center"/>
    </xf>
    <xf numFmtId="188" fontId="5" fillId="7" borderId="13" xfId="1" applyNumberFormat="1" applyFont="1" applyFill="1" applyBorder="1" applyAlignment="1">
      <alignment vertical="center"/>
    </xf>
    <xf numFmtId="0" fontId="5" fillId="8" borderId="13" xfId="0" applyFont="1" applyFill="1" applyBorder="1" applyAlignment="1">
      <alignment horizontal="left" vertical="center"/>
    </xf>
    <xf numFmtId="187" fontId="5" fillId="8" borderId="13" xfId="1" applyNumberFormat="1" applyFont="1" applyFill="1" applyBorder="1" applyAlignment="1">
      <alignment vertical="center"/>
    </xf>
    <xf numFmtId="43" fontId="5" fillId="8" borderId="13" xfId="1" applyFont="1" applyFill="1" applyBorder="1" applyAlignment="1">
      <alignment vertical="center"/>
    </xf>
    <xf numFmtId="187" fontId="7" fillId="8" borderId="13" xfId="1" applyNumberFormat="1" applyFont="1" applyFill="1" applyBorder="1" applyAlignment="1">
      <alignment vertical="center"/>
    </xf>
    <xf numFmtId="2" fontId="5" fillId="8" borderId="13" xfId="1" applyNumberFormat="1" applyFont="1" applyFill="1" applyBorder="1" applyAlignment="1">
      <alignment horizontal="center" vertical="center"/>
    </xf>
    <xf numFmtId="188" fontId="5" fillId="8" borderId="13" xfId="1" applyNumberFormat="1" applyFont="1" applyFill="1" applyBorder="1" applyAlignment="1">
      <alignment vertical="center"/>
    </xf>
    <xf numFmtId="187" fontId="6" fillId="8" borderId="13" xfId="1" applyNumberFormat="1" applyFont="1" applyFill="1" applyBorder="1" applyAlignment="1">
      <alignment vertical="center"/>
    </xf>
    <xf numFmtId="2" fontId="5" fillId="8" borderId="13" xfId="0" applyNumberFormat="1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vertical="center"/>
    </xf>
    <xf numFmtId="2" fontId="5" fillId="8" borderId="13" xfId="2" applyNumberFormat="1" applyFont="1" applyFill="1" applyBorder="1" applyAlignment="1">
      <alignment horizontal="center" vertical="center"/>
    </xf>
    <xf numFmtId="0" fontId="8" fillId="0" borderId="0" xfId="0" applyFont="1"/>
    <xf numFmtId="43" fontId="8" fillId="0" borderId="0" xfId="1" applyFont="1"/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43" fontId="3" fillId="0" borderId="0" xfId="1" applyFont="1" applyAlignment="1">
      <alignment vertical="center"/>
    </xf>
    <xf numFmtId="4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Border="1" applyAlignment="1">
      <alignment horizontal="center"/>
    </xf>
  </cellXfs>
  <cellStyles count="14">
    <cellStyle name="Comma 10" xfId="3"/>
    <cellStyle name="Comma 2" xfId="4"/>
    <cellStyle name="Comma 2 2" xfId="5"/>
    <cellStyle name="Comma 3" xfId="6"/>
    <cellStyle name="Comma 4" xfId="7"/>
    <cellStyle name="Comma 6" xfId="8"/>
    <cellStyle name="Normal 10" xfId="9"/>
    <cellStyle name="Normal 2 2" xfId="10"/>
    <cellStyle name="Normal 3" xfId="11"/>
    <cellStyle name="Normal 5" xfId="12"/>
    <cellStyle name="Normal 6" xfId="13"/>
    <cellStyle name="เครื่องหมาย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%20&#3605;&#3634;&#3603;&#3616;&#3633;&#3588;&#3592;&#3636;&#3619;&#3634;/&#3591;&#3634;&#3609;&#3611;&#3637;%202564/&#3619;&#3634;&#3618;&#3591;&#3634;&#3609;&#3612;&#3621;&#3648;&#3610;&#3636;&#3585;&#3592;&#3656;&#3634;&#3618;%20&#3619;&#3634;&#3618;&#3648;&#3604;&#3639;&#3629;&#3609;/&#3611;&#3619;&#3632;&#3592;&#3635;&#3648;&#3604;&#3639;&#3629;&#3609;%20&#3585;&#3633;&#3609;&#3618;&#3634;&#3618;&#3609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iyana/Downloads/&#3612;&#3621;&#3648;&#3610;&#3636;&#3585;&#3592;&#3656;&#3634;&#3618;%20&#3603;%20&#3623;&#3633;&#3609;&#3607;&#3637;&#3656;%2017.12.6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ส่วนกลาง"/>
      <sheetName val="สสภ."/>
      <sheetName val="ทสจ. "/>
      <sheetName val="สรุปผล "/>
      <sheetName val="Sheet4"/>
    </sheetNames>
    <sheetDataSet>
      <sheetData sheetId="0"/>
      <sheetData sheetId="1">
        <row r="9">
          <cell r="C9">
            <v>28658387.670000002</v>
          </cell>
          <cell r="D9">
            <v>28490694.539999999</v>
          </cell>
          <cell r="E9">
            <v>167693.13000000012</v>
          </cell>
          <cell r="G9">
            <v>3011775</v>
          </cell>
          <cell r="H9">
            <v>2990563.3</v>
          </cell>
          <cell r="I9">
            <v>21211.700000000012</v>
          </cell>
          <cell r="K9">
            <v>17701365.629999999</v>
          </cell>
          <cell r="L9">
            <v>199555</v>
          </cell>
          <cell r="M9">
            <v>17501748.48</v>
          </cell>
          <cell r="P9">
            <v>40106592</v>
          </cell>
          <cell r="Q9">
            <v>0</v>
          </cell>
          <cell r="R9">
            <v>40106582.899999999</v>
          </cell>
          <cell r="U9">
            <v>72656521</v>
          </cell>
          <cell r="V9">
            <v>28109.599999999999</v>
          </cell>
          <cell r="W9">
            <v>72627561.520000011</v>
          </cell>
          <cell r="Z9">
            <v>162134641.30000001</v>
          </cell>
          <cell r="AA9">
            <v>227664.6</v>
          </cell>
          <cell r="AB9">
            <v>161717150.74000001</v>
          </cell>
        </row>
      </sheetData>
      <sheetData sheetId="2">
        <row r="9">
          <cell r="C9">
            <v>60839277.770000003</v>
          </cell>
          <cell r="D9">
            <v>60802138.120000005</v>
          </cell>
          <cell r="E9">
            <v>40394634.800000004</v>
          </cell>
          <cell r="G9">
            <v>22296218.080000002</v>
          </cell>
          <cell r="H9">
            <v>21707648.510000002</v>
          </cell>
          <cell r="I9">
            <v>588569.57000000007</v>
          </cell>
          <cell r="K9">
            <v>66896718.199999996</v>
          </cell>
          <cell r="L9">
            <v>87070</v>
          </cell>
          <cell r="M9">
            <v>66559118.979999982</v>
          </cell>
          <cell r="P9">
            <v>24587769.119999997</v>
          </cell>
          <cell r="Q9">
            <v>14051590</v>
          </cell>
          <cell r="R9">
            <v>10536179.119999999</v>
          </cell>
          <cell r="U9">
            <v>38122028.700000003</v>
          </cell>
          <cell r="V9">
            <v>842900</v>
          </cell>
          <cell r="W9">
            <v>36153783.200000003</v>
          </cell>
          <cell r="Z9">
            <v>212742011.87</v>
          </cell>
          <cell r="AA9">
            <v>14981560</v>
          </cell>
          <cell r="AB9">
            <v>195758867.93000001</v>
          </cell>
          <cell r="AC9">
            <v>2001583.9399999992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ส่วนกลาง"/>
      <sheetName val="สสภ."/>
      <sheetName val="ทสจ. "/>
      <sheetName val="สรุปผล"/>
    </sheetNames>
    <sheetDataSet>
      <sheetData sheetId="0" refreshError="1"/>
      <sheetData sheetId="1" refreshError="1">
        <row r="9">
          <cell r="N9">
            <v>4520317.3500000006</v>
          </cell>
          <cell r="S9">
            <v>36924109.100000001</v>
          </cell>
          <cell r="X9">
            <v>33091132.640000001</v>
          </cell>
          <cell r="AC9">
            <v>82526506.910000011</v>
          </cell>
        </row>
      </sheetData>
      <sheetData sheetId="2" refreshError="1">
        <row r="9">
          <cell r="N9">
            <v>19620477.77</v>
          </cell>
          <cell r="S9">
            <v>26448100</v>
          </cell>
          <cell r="X9">
            <v>16959638.719999999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8"/>
  <sheetViews>
    <sheetView tabSelected="1" zoomScale="90" zoomScaleNormal="90" workbookViewId="0">
      <pane xSplit="1" topLeftCell="E1" activePane="topRight" state="frozen"/>
      <selection activeCell="A4" sqref="A4"/>
      <selection pane="topRight" activeCell="K11" sqref="K11"/>
    </sheetView>
  </sheetViews>
  <sheetFormatPr defaultRowHeight="14.25"/>
  <cols>
    <col min="1" max="1" width="6.25" customWidth="1"/>
    <col min="2" max="3" width="12.25" customWidth="1"/>
    <col min="4" max="4" width="11.375" hidden="1" customWidth="1"/>
    <col min="5" max="5" width="5.375" customWidth="1"/>
    <col min="6" max="6" width="12" bestFit="1" customWidth="1"/>
    <col min="7" max="7" width="12.75" bestFit="1" customWidth="1"/>
    <col min="8" max="8" width="0.875" hidden="1" customWidth="1"/>
    <col min="9" max="9" width="5.25" customWidth="1"/>
    <col min="10" max="12" width="11.875" customWidth="1"/>
    <col min="13" max="13" width="12" hidden="1" customWidth="1"/>
    <col min="14" max="14" width="5.75" bestFit="1" customWidth="1"/>
    <col min="15" max="17" width="12.125" customWidth="1"/>
    <col min="18" max="18" width="0.25" hidden="1" customWidth="1"/>
    <col min="19" max="19" width="5.75" bestFit="1" customWidth="1"/>
    <col min="20" max="22" width="11.625" customWidth="1"/>
    <col min="23" max="23" width="12.375" hidden="1" customWidth="1"/>
    <col min="24" max="24" width="5.25" customWidth="1"/>
    <col min="25" max="26" width="9.875" bestFit="1" customWidth="1"/>
    <col min="27" max="27" width="5.75" bestFit="1" customWidth="1"/>
    <col min="28" max="30" width="13.125" customWidth="1"/>
    <col min="31" max="31" width="13.25" hidden="1" customWidth="1"/>
    <col min="32" max="32" width="5" bestFit="1" customWidth="1"/>
    <col min="33" max="33" width="17" customWidth="1"/>
    <col min="34" max="34" width="16.25" customWidth="1"/>
  </cols>
  <sheetData>
    <row r="1" spans="1:34" ht="30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4" ht="30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ht="30.7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4" ht="21">
      <c r="A4" s="2"/>
      <c r="B4" s="2"/>
      <c r="C4" s="2"/>
      <c r="D4" s="2"/>
      <c r="E4" s="2"/>
      <c r="F4" s="3"/>
      <c r="G4" s="3"/>
      <c r="H4" s="3"/>
      <c r="I4" s="3"/>
      <c r="J4" s="4"/>
      <c r="K4" s="4"/>
      <c r="L4" s="3"/>
      <c r="M4" s="2"/>
      <c r="N4" s="2"/>
      <c r="O4" s="3"/>
      <c r="P4" s="4"/>
      <c r="Q4" s="2"/>
      <c r="R4" s="2"/>
      <c r="S4" s="2"/>
      <c r="T4" s="3"/>
      <c r="U4" s="2"/>
      <c r="V4" s="5"/>
      <c r="W4" s="2"/>
      <c r="X4" s="2"/>
      <c r="Y4" s="2"/>
      <c r="Z4" s="2"/>
      <c r="AA4" s="2"/>
      <c r="AB4" s="4"/>
      <c r="AC4" s="4"/>
      <c r="AD4" s="2"/>
      <c r="AE4" s="2"/>
      <c r="AF4" s="2"/>
    </row>
    <row r="5" spans="1:34" ht="18.75">
      <c r="A5" s="6" t="s">
        <v>3</v>
      </c>
      <c r="B5" s="7" t="s">
        <v>4</v>
      </c>
      <c r="C5" s="8"/>
      <c r="D5" s="8"/>
      <c r="E5" s="8"/>
      <c r="F5" s="8"/>
      <c r="G5" s="8"/>
      <c r="H5" s="8"/>
      <c r="I5" s="9"/>
      <c r="J5" s="7" t="s">
        <v>5</v>
      </c>
      <c r="K5" s="8"/>
      <c r="L5" s="8"/>
      <c r="M5" s="8"/>
      <c r="N5" s="9"/>
      <c r="O5" s="7" t="s">
        <v>5</v>
      </c>
      <c r="P5" s="8"/>
      <c r="Q5" s="8"/>
      <c r="R5" s="8"/>
      <c r="S5" s="9"/>
      <c r="T5" s="7" t="s">
        <v>5</v>
      </c>
      <c r="U5" s="8"/>
      <c r="V5" s="8"/>
      <c r="W5" s="8"/>
      <c r="X5" s="9"/>
      <c r="Y5" s="7" t="s">
        <v>6</v>
      </c>
      <c r="Z5" s="8"/>
      <c r="AA5" s="9"/>
      <c r="AB5" s="7" t="s">
        <v>7</v>
      </c>
      <c r="AC5" s="8"/>
      <c r="AD5" s="8"/>
      <c r="AE5" s="8"/>
      <c r="AF5" s="9"/>
    </row>
    <row r="6" spans="1:34" ht="18.75">
      <c r="A6" s="10"/>
      <c r="B6" s="7" t="s">
        <v>8</v>
      </c>
      <c r="C6" s="8"/>
      <c r="D6" s="8"/>
      <c r="E6" s="9"/>
      <c r="F6" s="11" t="s">
        <v>9</v>
      </c>
      <c r="G6" s="12"/>
      <c r="H6" s="12"/>
      <c r="I6" s="13"/>
      <c r="J6" s="7" t="s">
        <v>9</v>
      </c>
      <c r="K6" s="8"/>
      <c r="L6" s="8"/>
      <c r="M6" s="8"/>
      <c r="N6" s="9"/>
      <c r="O6" s="7" t="s">
        <v>10</v>
      </c>
      <c r="P6" s="8"/>
      <c r="Q6" s="8"/>
      <c r="R6" s="8"/>
      <c r="S6" s="9"/>
      <c r="T6" s="7" t="s">
        <v>11</v>
      </c>
      <c r="U6" s="8"/>
      <c r="V6" s="8"/>
      <c r="W6" s="8"/>
      <c r="X6" s="9"/>
      <c r="Y6" s="7" t="s">
        <v>12</v>
      </c>
      <c r="Z6" s="8"/>
      <c r="AA6" s="9"/>
      <c r="AB6" s="7" t="s">
        <v>13</v>
      </c>
      <c r="AC6" s="8"/>
      <c r="AD6" s="8"/>
      <c r="AE6" s="8"/>
      <c r="AF6" s="9"/>
    </row>
    <row r="7" spans="1:34" ht="18.75">
      <c r="A7" s="10"/>
      <c r="B7" s="14" t="s">
        <v>14</v>
      </c>
      <c r="C7" s="15" t="s">
        <v>15</v>
      </c>
      <c r="D7" s="15" t="s">
        <v>16</v>
      </c>
      <c r="E7" s="16" t="s">
        <v>17</v>
      </c>
      <c r="F7" s="17" t="s">
        <v>14</v>
      </c>
      <c r="G7" s="18" t="s">
        <v>15</v>
      </c>
      <c r="H7" s="18" t="s">
        <v>16</v>
      </c>
      <c r="I7" s="16" t="s">
        <v>17</v>
      </c>
      <c r="J7" s="16" t="s">
        <v>14</v>
      </c>
      <c r="K7" s="15" t="s">
        <v>18</v>
      </c>
      <c r="L7" s="15" t="s">
        <v>15</v>
      </c>
      <c r="M7" s="15" t="s">
        <v>16</v>
      </c>
      <c r="N7" s="16" t="s">
        <v>17</v>
      </c>
      <c r="O7" s="19" t="s">
        <v>14</v>
      </c>
      <c r="P7" s="15" t="s">
        <v>18</v>
      </c>
      <c r="Q7" s="15" t="s">
        <v>15</v>
      </c>
      <c r="R7" s="15" t="s">
        <v>16</v>
      </c>
      <c r="S7" s="16" t="s">
        <v>17</v>
      </c>
      <c r="T7" s="16" t="s">
        <v>14</v>
      </c>
      <c r="U7" s="15" t="s">
        <v>18</v>
      </c>
      <c r="V7" s="20" t="s">
        <v>15</v>
      </c>
      <c r="W7" s="15" t="s">
        <v>16</v>
      </c>
      <c r="X7" s="16" t="s">
        <v>17</v>
      </c>
      <c r="Y7" s="19" t="s">
        <v>14</v>
      </c>
      <c r="Z7" s="15" t="s">
        <v>15</v>
      </c>
      <c r="AA7" s="16" t="s">
        <v>17</v>
      </c>
      <c r="AB7" s="16" t="s">
        <v>14</v>
      </c>
      <c r="AC7" s="15" t="s">
        <v>18</v>
      </c>
      <c r="AD7" s="15" t="s">
        <v>15</v>
      </c>
      <c r="AE7" s="15" t="s">
        <v>16</v>
      </c>
      <c r="AF7" s="16" t="s">
        <v>17</v>
      </c>
    </row>
    <row r="8" spans="1:34" ht="18.75">
      <c r="A8" s="21"/>
      <c r="B8" s="22" t="s">
        <v>19</v>
      </c>
      <c r="C8" s="23" t="s">
        <v>19</v>
      </c>
      <c r="D8" s="23" t="s">
        <v>19</v>
      </c>
      <c r="E8" s="24" t="s">
        <v>20</v>
      </c>
      <c r="F8" s="25" t="s">
        <v>19</v>
      </c>
      <c r="G8" s="26" t="s">
        <v>19</v>
      </c>
      <c r="H8" s="26" t="s">
        <v>19</v>
      </c>
      <c r="I8" s="24" t="s">
        <v>20</v>
      </c>
      <c r="J8" s="24" t="s">
        <v>19</v>
      </c>
      <c r="K8" s="24" t="s">
        <v>19</v>
      </c>
      <c r="L8" s="23" t="s">
        <v>19</v>
      </c>
      <c r="M8" s="23" t="s">
        <v>19</v>
      </c>
      <c r="N8" s="24" t="s">
        <v>20</v>
      </c>
      <c r="O8" s="27" t="s">
        <v>19</v>
      </c>
      <c r="P8" s="24" t="s">
        <v>19</v>
      </c>
      <c r="Q8" s="23" t="s">
        <v>19</v>
      </c>
      <c r="R8" s="23" t="s">
        <v>19</v>
      </c>
      <c r="S8" s="24" t="s">
        <v>20</v>
      </c>
      <c r="T8" s="24" t="s">
        <v>19</v>
      </c>
      <c r="U8" s="24" t="s">
        <v>19</v>
      </c>
      <c r="V8" s="28" t="s">
        <v>19</v>
      </c>
      <c r="W8" s="23" t="s">
        <v>19</v>
      </c>
      <c r="X8" s="24" t="s">
        <v>20</v>
      </c>
      <c r="Y8" s="27" t="s">
        <v>19</v>
      </c>
      <c r="Z8" s="23" t="s">
        <v>19</v>
      </c>
      <c r="AA8" s="24" t="s">
        <v>20</v>
      </c>
      <c r="AB8" s="24" t="s">
        <v>19</v>
      </c>
      <c r="AC8" s="24" t="s">
        <v>19</v>
      </c>
      <c r="AD8" s="23" t="s">
        <v>19</v>
      </c>
      <c r="AE8" s="23" t="s">
        <v>19</v>
      </c>
      <c r="AF8" s="24" t="s">
        <v>20</v>
      </c>
    </row>
    <row r="9" spans="1:34" ht="18.75">
      <c r="A9" s="29" t="s">
        <v>21</v>
      </c>
      <c r="B9" s="30">
        <f>SUM(B10:B25)</f>
        <v>945450787.7299999</v>
      </c>
      <c r="C9" s="30">
        <f>SUM(C10:C25)</f>
        <v>945798007.72999978</v>
      </c>
      <c r="D9" s="30">
        <f>SUM(D10:D25)</f>
        <v>40010275.149999999</v>
      </c>
      <c r="E9" s="31">
        <f t="shared" ref="E9:E22" si="0">C9/B9*100</f>
        <v>100.03672533827314</v>
      </c>
      <c r="F9" s="30">
        <f>SUM(F10:F25)</f>
        <v>29574392.420000002</v>
      </c>
      <c r="G9" s="30">
        <f>SUM(G10:G25)</f>
        <v>28570073.670000002</v>
      </c>
      <c r="H9" s="30">
        <f>SUM(H10:H25)</f>
        <v>1004318.75</v>
      </c>
      <c r="I9" s="31">
        <f t="shared" ref="I9:I25" si="1">G9/F9*100</f>
        <v>96.604093380052603</v>
      </c>
      <c r="J9" s="30">
        <f>SUM(J10:J26)</f>
        <v>181733753.44</v>
      </c>
      <c r="K9" s="30">
        <f>SUM(K10:K26)</f>
        <v>11738570.520000001</v>
      </c>
      <c r="L9" s="30">
        <f>SUM(L10:L26)</f>
        <v>168758448.47999999</v>
      </c>
      <c r="M9" s="30">
        <f>SUM(M10:M26)</f>
        <v>25126938.190000005</v>
      </c>
      <c r="N9" s="32">
        <f t="shared" ref="N9:N26" si="2">L9/J9*100</f>
        <v>92.860266893522422</v>
      </c>
      <c r="O9" s="30">
        <f>SUM(O10:O26)</f>
        <v>384636959.01999998</v>
      </c>
      <c r="P9" s="30">
        <f>SUM(P10:P26)</f>
        <v>281623358.39999998</v>
      </c>
      <c r="Q9" s="30">
        <f>SUM(Q10:Q26)</f>
        <v>89032032.360000014</v>
      </c>
      <c r="R9" s="30">
        <f>SUM(R10:R25)</f>
        <v>76606398.459999993</v>
      </c>
      <c r="S9" s="33">
        <f>Q9/O9*100</f>
        <v>23.147030016782814</v>
      </c>
      <c r="T9" s="30">
        <f>SUM(T10:T26)</f>
        <v>154905694.54000002</v>
      </c>
      <c r="U9" s="30">
        <f>SUM(U10:U26)</f>
        <v>7582479.2599999998</v>
      </c>
      <c r="V9" s="30">
        <f>SUM(V10:V26)</f>
        <v>137327162.45000002</v>
      </c>
      <c r="W9" s="30">
        <f>SUM(W10:W25)</f>
        <v>58920628.810000002</v>
      </c>
      <c r="X9" s="32">
        <f t="shared" ref="X9:X25" si="3">V9/T9*100</f>
        <v>88.652107243571436</v>
      </c>
      <c r="Y9" s="30">
        <f>SUM(Y10:Y26)</f>
        <v>765493</v>
      </c>
      <c r="Z9" s="30">
        <f>SUM(Z10:Z26)</f>
        <v>765493</v>
      </c>
      <c r="AA9" s="32">
        <f>Z9/Y9*100</f>
        <v>100</v>
      </c>
      <c r="AB9" s="30">
        <f>SUM(AB10:AB26)</f>
        <v>1697067080.1500001</v>
      </c>
      <c r="AC9" s="30">
        <f>SUM(AC10:AC26)</f>
        <v>300944408.18000001</v>
      </c>
      <c r="AD9" s="30">
        <f>SUM(AD10:AD26)</f>
        <v>1370251217.6900001</v>
      </c>
      <c r="AE9" s="30">
        <f>SUM(AE10:AE26)</f>
        <v>108208135.22999994</v>
      </c>
      <c r="AF9" s="34">
        <f t="shared" ref="AF9:AF26" si="4">AD9/AB9*100</f>
        <v>80.742313236603863</v>
      </c>
      <c r="AG9" s="35"/>
      <c r="AH9" s="35"/>
    </row>
    <row r="10" spans="1:34" s="47" customFormat="1" ht="18.75">
      <c r="A10" s="36" t="s">
        <v>22</v>
      </c>
      <c r="B10" s="37">
        <f>772460700.08+26956880.15</f>
        <v>799417580.23000002</v>
      </c>
      <c r="C10" s="38">
        <v>801315828.97000003</v>
      </c>
      <c r="D10" s="39">
        <f t="shared" ref="D10:D22" si="5">SUM(B10-C10)</f>
        <v>-1898248.7400000095</v>
      </c>
      <c r="E10" s="40">
        <f t="shared" si="0"/>
        <v>100.23745396485451</v>
      </c>
      <c r="F10" s="37">
        <v>0</v>
      </c>
      <c r="G10" s="37">
        <v>0</v>
      </c>
      <c r="H10" s="39">
        <f>SUM(F10)-G10</f>
        <v>0</v>
      </c>
      <c r="I10" s="40"/>
      <c r="J10" s="37">
        <v>166759.54999999999</v>
      </c>
      <c r="K10" s="37">
        <v>0</v>
      </c>
      <c r="L10" s="37">
        <v>0</v>
      </c>
      <c r="M10" s="39">
        <f t="shared" ref="M10:M23" si="6">J10-K10-L10</f>
        <v>166759.54999999999</v>
      </c>
      <c r="N10" s="40">
        <f t="shared" si="2"/>
        <v>0</v>
      </c>
      <c r="O10" s="41">
        <v>746853</v>
      </c>
      <c r="P10" s="42">
        <v>0</v>
      </c>
      <c r="Q10" s="43">
        <v>0</v>
      </c>
      <c r="R10" s="39"/>
      <c r="S10" s="44">
        <f>Q10/O10*100</f>
        <v>0</v>
      </c>
      <c r="T10" s="43">
        <v>3454537</v>
      </c>
      <c r="U10" s="43">
        <v>0</v>
      </c>
      <c r="V10" s="45">
        <v>0</v>
      </c>
      <c r="W10" s="39">
        <f>T10-U10-V10</f>
        <v>3454537</v>
      </c>
      <c r="X10" s="40"/>
      <c r="Y10" s="41"/>
      <c r="Z10" s="41"/>
      <c r="AA10" s="44"/>
      <c r="AB10" s="41">
        <f>B10+J10+O10+T10+Y10+F10</f>
        <v>803785729.77999997</v>
      </c>
      <c r="AC10" s="41">
        <f>K10+P10+U10</f>
        <v>0</v>
      </c>
      <c r="AD10" s="41">
        <f t="shared" ref="AD10:AD23" si="7">C10+L10+Q10+V10+Z10+G10</f>
        <v>801315828.97000003</v>
      </c>
      <c r="AE10" s="39">
        <f t="shared" ref="AE10:AE23" si="8">AB10-AC10-AD10</f>
        <v>2469900.8099999428</v>
      </c>
      <c r="AF10" s="44">
        <f t="shared" si="4"/>
        <v>99.692716514054567</v>
      </c>
      <c r="AG10" s="35"/>
      <c r="AH10" s="46"/>
    </row>
    <row r="11" spans="1:34" s="47" customFormat="1" ht="18.75">
      <c r="A11" s="48" t="s">
        <v>23</v>
      </c>
      <c r="B11" s="49">
        <f>11785800.06-18000</f>
        <v>11767800.060000001</v>
      </c>
      <c r="C11" s="49">
        <v>11355402.42</v>
      </c>
      <c r="D11" s="42">
        <f t="shared" si="5"/>
        <v>412397.6400000006</v>
      </c>
      <c r="E11" s="40">
        <f t="shared" si="0"/>
        <v>96.495541750392377</v>
      </c>
      <c r="F11" s="37">
        <v>3293006.34</v>
      </c>
      <c r="G11" s="37">
        <v>3014579.86</v>
      </c>
      <c r="H11" s="42">
        <f>SUM(F11-G11)</f>
        <v>278426.48</v>
      </c>
      <c r="I11" s="40">
        <f t="shared" si="1"/>
        <v>91.544915154946224</v>
      </c>
      <c r="J11" s="49">
        <f>29250294.1+953780.63</f>
        <v>30204074.73</v>
      </c>
      <c r="K11" s="49">
        <v>1022793.06</v>
      </c>
      <c r="L11" s="49">
        <f>26316520.56+1776619.5+921195.95</f>
        <v>29014336.009999998</v>
      </c>
      <c r="M11" s="39">
        <f t="shared" si="6"/>
        <v>166945.66000000387</v>
      </c>
      <c r="N11" s="40">
        <f t="shared" si="2"/>
        <v>96.060999283589027</v>
      </c>
      <c r="O11" s="43">
        <v>20007922.960000001</v>
      </c>
      <c r="P11" s="43">
        <v>1763945.3</v>
      </c>
      <c r="Q11" s="43">
        <v>19358959.600000001</v>
      </c>
      <c r="R11" s="39">
        <f>O11-P11-Q11</f>
        <v>-1114981.9400000013</v>
      </c>
      <c r="S11" s="44">
        <f>Q11/O11*100</f>
        <v>96.756468118667726</v>
      </c>
      <c r="T11" s="41">
        <v>2084600</v>
      </c>
      <c r="U11" s="41">
        <v>620600</v>
      </c>
      <c r="V11" s="45">
        <v>1464000</v>
      </c>
      <c r="W11" s="39">
        <f>T11-U11-V11</f>
        <v>0</v>
      </c>
      <c r="X11" s="40">
        <f t="shared" si="3"/>
        <v>70.229300585244175</v>
      </c>
      <c r="Y11" s="50"/>
      <c r="Z11" s="50"/>
      <c r="AA11" s="44"/>
      <c r="AB11" s="41">
        <f>B11+F11+J11+O11+T11+Y11</f>
        <v>67357404.090000004</v>
      </c>
      <c r="AC11" s="41">
        <f t="shared" ref="AC11:AC23" si="9">K11+P11+U11</f>
        <v>3407338.3600000003</v>
      </c>
      <c r="AD11" s="41">
        <f t="shared" si="7"/>
        <v>64207277.890000001</v>
      </c>
      <c r="AE11" s="39">
        <f t="shared" si="8"/>
        <v>-257212.15999999642</v>
      </c>
      <c r="AF11" s="44">
        <f t="shared" si="4"/>
        <v>95.323266621452717</v>
      </c>
      <c r="AG11" s="35"/>
      <c r="AH11" s="46"/>
    </row>
    <row r="12" spans="1:34" s="47" customFormat="1" ht="18.75">
      <c r="A12" s="48" t="s">
        <v>24</v>
      </c>
      <c r="B12" s="49">
        <v>9060477.4800000004</v>
      </c>
      <c r="C12" s="49">
        <v>8969383.2400000002</v>
      </c>
      <c r="D12" s="42">
        <f>SUM(B12-C12)</f>
        <v>91094.240000000224</v>
      </c>
      <c r="E12" s="40">
        <f t="shared" si="0"/>
        <v>98.994597799055512</v>
      </c>
      <c r="F12" s="37">
        <v>206247</v>
      </c>
      <c r="G12" s="37">
        <v>183725</v>
      </c>
      <c r="H12" s="42">
        <f t="shared" ref="H12:H22" si="10">SUM(F12-G12)</f>
        <v>22522</v>
      </c>
      <c r="I12" s="40">
        <f t="shared" si="1"/>
        <v>89.080083589094627</v>
      </c>
      <c r="J12" s="49">
        <v>5322144.9000000004</v>
      </c>
      <c r="K12" s="49">
        <v>667656.15</v>
      </c>
      <c r="L12" s="49">
        <v>4635313.24</v>
      </c>
      <c r="M12" s="39">
        <f t="shared" si="6"/>
        <v>19175.509999999776</v>
      </c>
      <c r="N12" s="40">
        <f t="shared" si="2"/>
        <v>87.094833513458084</v>
      </c>
      <c r="O12" s="43">
        <v>632770.1</v>
      </c>
      <c r="P12" s="43">
        <v>518614.2</v>
      </c>
      <c r="Q12" s="43">
        <v>113639.1</v>
      </c>
      <c r="R12" s="39"/>
      <c r="S12" s="44">
        <f>Q12/O12*100</f>
        <v>17.958987000175895</v>
      </c>
      <c r="T12" s="43">
        <v>4945971.3</v>
      </c>
      <c r="U12" s="43">
        <v>1041876.66</v>
      </c>
      <c r="V12" s="43">
        <v>3839921</v>
      </c>
      <c r="W12" s="39">
        <f>T12-U12-V12</f>
        <v>64173.639999999665</v>
      </c>
      <c r="X12" s="40">
        <f t="shared" si="3"/>
        <v>77.637349007666103</v>
      </c>
      <c r="Y12" s="50"/>
      <c r="Z12" s="50"/>
      <c r="AA12" s="44"/>
      <c r="AB12" s="41">
        <f t="shared" ref="AB12:AB23" si="11">B12+J12+O12+T12+Y12+F12</f>
        <v>20167610.780000001</v>
      </c>
      <c r="AC12" s="41">
        <f t="shared" si="9"/>
        <v>2228147.0100000002</v>
      </c>
      <c r="AD12" s="41">
        <f t="shared" si="7"/>
        <v>17741981.579999998</v>
      </c>
      <c r="AE12" s="39">
        <f t="shared" si="8"/>
        <v>197482.19000000134</v>
      </c>
      <c r="AF12" s="44">
        <f t="shared" si="4"/>
        <v>87.972649678436511</v>
      </c>
      <c r="AG12" s="35"/>
      <c r="AH12" s="46"/>
    </row>
    <row r="13" spans="1:34" s="47" customFormat="1" ht="18.75">
      <c r="A13" s="48" t="s">
        <v>25</v>
      </c>
      <c r="B13" s="49">
        <v>3032338</v>
      </c>
      <c r="C13" s="49">
        <v>2765646.06</v>
      </c>
      <c r="D13" s="42">
        <f t="shared" si="5"/>
        <v>266691.93999999994</v>
      </c>
      <c r="E13" s="40">
        <f t="shared" si="0"/>
        <v>91.205072125864589</v>
      </c>
      <c r="F13" s="37">
        <v>74937</v>
      </c>
      <c r="G13" s="37">
        <v>65011</v>
      </c>
      <c r="H13" s="42">
        <f t="shared" si="10"/>
        <v>9926</v>
      </c>
      <c r="I13" s="40">
        <f t="shared" si="1"/>
        <v>86.754206867101701</v>
      </c>
      <c r="J13" s="43">
        <f>1705600-400000</f>
        <v>1305600</v>
      </c>
      <c r="K13" s="43">
        <v>0</v>
      </c>
      <c r="L13" s="43">
        <v>1305429.49</v>
      </c>
      <c r="M13" s="39">
        <f t="shared" si="6"/>
        <v>170.51000000000931</v>
      </c>
      <c r="N13" s="40">
        <f t="shared" si="2"/>
        <v>99.986940104166663</v>
      </c>
      <c r="O13" s="43"/>
      <c r="P13" s="43"/>
      <c r="Q13" s="43"/>
      <c r="R13" s="39"/>
      <c r="S13" s="44"/>
      <c r="T13" s="41"/>
      <c r="U13" s="41"/>
      <c r="V13" s="45"/>
      <c r="W13" s="42"/>
      <c r="X13" s="44"/>
      <c r="Y13" s="50"/>
      <c r="Z13" s="50"/>
      <c r="AA13" s="44"/>
      <c r="AB13" s="41">
        <f t="shared" si="11"/>
        <v>4412875</v>
      </c>
      <c r="AC13" s="41">
        <f t="shared" si="9"/>
        <v>0</v>
      </c>
      <c r="AD13" s="41">
        <f t="shared" si="7"/>
        <v>4136086.55</v>
      </c>
      <c r="AE13" s="39">
        <f t="shared" si="8"/>
        <v>276788.45000000019</v>
      </c>
      <c r="AF13" s="44">
        <f t="shared" si="4"/>
        <v>93.727706993739901</v>
      </c>
      <c r="AG13" s="35"/>
      <c r="AH13" s="46"/>
    </row>
    <row r="14" spans="1:34" s="59" customFormat="1" ht="18.75">
      <c r="A14" s="51" t="s">
        <v>26</v>
      </c>
      <c r="B14" s="52">
        <v>4880773</v>
      </c>
      <c r="C14" s="52">
        <v>4621373.2300000004</v>
      </c>
      <c r="D14" s="53">
        <f t="shared" si="5"/>
        <v>259399.76999999955</v>
      </c>
      <c r="E14" s="54">
        <f t="shared" si="0"/>
        <v>94.685272804123457</v>
      </c>
      <c r="F14" s="55">
        <v>100947</v>
      </c>
      <c r="G14" s="55">
        <v>73480</v>
      </c>
      <c r="H14" s="53">
        <f t="shared" si="10"/>
        <v>27467</v>
      </c>
      <c r="I14" s="54">
        <f t="shared" si="1"/>
        <v>72.790672333006441</v>
      </c>
      <c r="J14" s="56">
        <v>1962700</v>
      </c>
      <c r="K14" s="56">
        <v>0</v>
      </c>
      <c r="L14" s="56">
        <v>1962645.25</v>
      </c>
      <c r="M14" s="39">
        <f t="shared" si="6"/>
        <v>54.75</v>
      </c>
      <c r="N14" s="54">
        <f t="shared" si="2"/>
        <v>99.997210475365577</v>
      </c>
      <c r="O14" s="57"/>
      <c r="P14" s="43"/>
      <c r="Q14" s="39"/>
      <c r="R14" s="39"/>
      <c r="S14" s="44"/>
      <c r="T14" s="56">
        <v>2750000</v>
      </c>
      <c r="U14" s="56">
        <v>0</v>
      </c>
      <c r="V14" s="56">
        <v>3000</v>
      </c>
      <c r="W14" s="39">
        <f>T14-U14-V14</f>
        <v>2747000</v>
      </c>
      <c r="X14" s="54">
        <f t="shared" si="3"/>
        <v>0.1090909090909091</v>
      </c>
      <c r="Y14" s="57">
        <v>765493</v>
      </c>
      <c r="Z14" s="56">
        <v>765493</v>
      </c>
      <c r="AA14" s="54">
        <f>Z14/Y14*100</f>
        <v>100</v>
      </c>
      <c r="AB14" s="57">
        <f t="shared" si="11"/>
        <v>10459913</v>
      </c>
      <c r="AC14" s="41">
        <f t="shared" si="9"/>
        <v>0</v>
      </c>
      <c r="AD14" s="57">
        <f t="shared" si="7"/>
        <v>7425991.4800000004</v>
      </c>
      <c r="AE14" s="39">
        <f t="shared" si="8"/>
        <v>3033921.5199999996</v>
      </c>
      <c r="AF14" s="58">
        <f t="shared" si="4"/>
        <v>70.994772901074796</v>
      </c>
      <c r="AG14" s="35"/>
      <c r="AH14" s="46"/>
    </row>
    <row r="15" spans="1:34" s="47" customFormat="1" ht="18.75">
      <c r="A15" s="48" t="s">
        <v>27</v>
      </c>
      <c r="B15" s="49">
        <v>4835323</v>
      </c>
      <c r="C15" s="49">
        <v>4680045.87</v>
      </c>
      <c r="D15" s="42">
        <f t="shared" si="5"/>
        <v>155277.12999999989</v>
      </c>
      <c r="E15" s="40">
        <f t="shared" si="0"/>
        <v>96.788691675819791</v>
      </c>
      <c r="F15" s="37">
        <v>110097</v>
      </c>
      <c r="G15" s="37">
        <v>99101</v>
      </c>
      <c r="H15" s="42">
        <f t="shared" si="10"/>
        <v>10996</v>
      </c>
      <c r="I15" s="40">
        <f t="shared" si="1"/>
        <v>90.012443572486077</v>
      </c>
      <c r="J15" s="43">
        <v>3171368</v>
      </c>
      <c r="K15" s="43">
        <v>107612.57</v>
      </c>
      <c r="L15" s="43">
        <v>2938754.4</v>
      </c>
      <c r="M15" s="39">
        <f t="shared" si="6"/>
        <v>125001.03000000026</v>
      </c>
      <c r="N15" s="40">
        <f t="shared" si="2"/>
        <v>92.665196848804669</v>
      </c>
      <c r="O15" s="41">
        <v>626532</v>
      </c>
      <c r="P15" s="41">
        <v>328028.5</v>
      </c>
      <c r="Q15" s="43">
        <v>298503.5</v>
      </c>
      <c r="R15" s="39"/>
      <c r="S15" s="44">
        <f>Q15/O15*100</f>
        <v>47.643775577304908</v>
      </c>
      <c r="T15" s="43"/>
      <c r="U15" s="43"/>
      <c r="V15" s="60"/>
      <c r="W15" s="53"/>
      <c r="X15" s="54"/>
      <c r="Y15" s="50"/>
      <c r="Z15" s="50"/>
      <c r="AA15" s="44"/>
      <c r="AB15" s="41">
        <f t="shared" si="11"/>
        <v>8743320</v>
      </c>
      <c r="AC15" s="41">
        <f t="shared" si="9"/>
        <v>435641.07</v>
      </c>
      <c r="AD15" s="41">
        <f t="shared" si="7"/>
        <v>8016404.7699999996</v>
      </c>
      <c r="AE15" s="39">
        <f t="shared" si="8"/>
        <v>291274.16000000015</v>
      </c>
      <c r="AF15" s="44">
        <f t="shared" si="4"/>
        <v>91.686050264659187</v>
      </c>
      <c r="AG15" s="35"/>
      <c r="AH15" s="46"/>
    </row>
    <row r="16" spans="1:34" s="47" customFormat="1" ht="18.75">
      <c r="A16" s="48" t="s">
        <v>28</v>
      </c>
      <c r="B16" s="49">
        <v>3789720</v>
      </c>
      <c r="C16" s="49">
        <v>3745707.42</v>
      </c>
      <c r="D16" s="42">
        <f t="shared" si="5"/>
        <v>44012.580000000075</v>
      </c>
      <c r="E16" s="40">
        <f t="shared" si="0"/>
        <v>98.838632405560304</v>
      </c>
      <c r="F16" s="37">
        <v>83250</v>
      </c>
      <c r="G16" s="37">
        <v>76833</v>
      </c>
      <c r="H16" s="42">
        <f t="shared" si="10"/>
        <v>6417</v>
      </c>
      <c r="I16" s="40">
        <f t="shared" si="1"/>
        <v>92.291891891891893</v>
      </c>
      <c r="J16" s="43">
        <v>25059551</v>
      </c>
      <c r="K16" s="43">
        <v>5803048.6799999997</v>
      </c>
      <c r="L16" s="43">
        <v>19152653.109999999</v>
      </c>
      <c r="M16" s="39">
        <f t="shared" si="6"/>
        <v>103849.21000000089</v>
      </c>
      <c r="N16" s="40">
        <f t="shared" si="2"/>
        <v>76.428556561129128</v>
      </c>
      <c r="O16" s="43">
        <v>34182461</v>
      </c>
      <c r="P16" s="43">
        <v>28563798</v>
      </c>
      <c r="Q16" s="39">
        <v>3931861</v>
      </c>
      <c r="R16" s="39">
        <f>O16-P16-Q16</f>
        <v>1686802</v>
      </c>
      <c r="S16" s="44">
        <f>Q16/O16*100</f>
        <v>11.502568524835002</v>
      </c>
      <c r="T16" s="43">
        <v>6139724</v>
      </c>
      <c r="U16" s="43">
        <v>2085793</v>
      </c>
      <c r="V16" s="43">
        <v>1693931</v>
      </c>
      <c r="W16" s="39">
        <f>T16-U16-V16</f>
        <v>2360000</v>
      </c>
      <c r="X16" s="54">
        <f t="shared" si="3"/>
        <v>27.5896929568821</v>
      </c>
      <c r="Y16" s="50"/>
      <c r="Z16" s="50"/>
      <c r="AA16" s="44"/>
      <c r="AB16" s="41">
        <f t="shared" si="11"/>
        <v>69254706</v>
      </c>
      <c r="AC16" s="41">
        <f t="shared" si="9"/>
        <v>36452639.68</v>
      </c>
      <c r="AD16" s="41">
        <f t="shared" si="7"/>
        <v>28600985.530000001</v>
      </c>
      <c r="AE16" s="39">
        <f t="shared" si="8"/>
        <v>4201080.7899999991</v>
      </c>
      <c r="AF16" s="44">
        <f t="shared" si="4"/>
        <v>41.298255644894368</v>
      </c>
      <c r="AG16" s="35"/>
      <c r="AH16" s="46"/>
    </row>
    <row r="17" spans="1:34" s="59" customFormat="1" ht="18.75">
      <c r="A17" s="51" t="s">
        <v>29</v>
      </c>
      <c r="B17" s="52">
        <v>1282828</v>
      </c>
      <c r="C17" s="52">
        <v>1218128.18</v>
      </c>
      <c r="D17" s="53">
        <f t="shared" si="5"/>
        <v>64699.820000000065</v>
      </c>
      <c r="E17" s="54">
        <f t="shared" si="0"/>
        <v>94.956469612449993</v>
      </c>
      <c r="F17" s="55">
        <v>33427</v>
      </c>
      <c r="G17" s="55">
        <v>29864</v>
      </c>
      <c r="H17" s="53">
        <f t="shared" si="10"/>
        <v>3563</v>
      </c>
      <c r="I17" s="54">
        <f t="shared" si="1"/>
        <v>89.340951925090494</v>
      </c>
      <c r="J17" s="56">
        <v>879778.33</v>
      </c>
      <c r="K17" s="56">
        <v>22443.55</v>
      </c>
      <c r="L17" s="56">
        <v>847793.93</v>
      </c>
      <c r="M17" s="61">
        <f t="shared" si="6"/>
        <v>9540.8499999998603</v>
      </c>
      <c r="N17" s="54">
        <f t="shared" si="2"/>
        <v>96.364493315037663</v>
      </c>
      <c r="O17" s="57"/>
      <c r="P17" s="57"/>
      <c r="Q17" s="57"/>
      <c r="R17" s="61"/>
      <c r="S17" s="58"/>
      <c r="T17" s="57"/>
      <c r="U17" s="57"/>
      <c r="V17" s="57"/>
      <c r="W17" s="53"/>
      <c r="X17" s="58"/>
      <c r="Y17" s="62"/>
      <c r="Z17" s="62"/>
      <c r="AA17" s="58"/>
      <c r="AB17" s="57">
        <f t="shared" si="11"/>
        <v>2196033.33</v>
      </c>
      <c r="AC17" s="57">
        <f t="shared" si="9"/>
        <v>22443.55</v>
      </c>
      <c r="AD17" s="57">
        <f t="shared" si="7"/>
        <v>2095786.1099999999</v>
      </c>
      <c r="AE17" s="61">
        <f t="shared" si="8"/>
        <v>77803.670000000391</v>
      </c>
      <c r="AF17" s="58">
        <f t="shared" si="4"/>
        <v>95.435077481269374</v>
      </c>
      <c r="AG17" s="35"/>
      <c r="AH17" s="63"/>
    </row>
    <row r="18" spans="1:34" s="47" customFormat="1" ht="18.75">
      <c r="A18" s="48" t="s">
        <v>30</v>
      </c>
      <c r="B18" s="49">
        <v>1209480</v>
      </c>
      <c r="C18" s="49">
        <v>1209480</v>
      </c>
      <c r="D18" s="42">
        <f t="shared" si="5"/>
        <v>0</v>
      </c>
      <c r="E18" s="40">
        <f t="shared" si="0"/>
        <v>100</v>
      </c>
      <c r="F18" s="37">
        <v>30375</v>
      </c>
      <c r="G18" s="37">
        <v>28500</v>
      </c>
      <c r="H18" s="42">
        <f t="shared" si="10"/>
        <v>1875</v>
      </c>
      <c r="I18" s="40">
        <f t="shared" si="1"/>
        <v>93.827160493827151</v>
      </c>
      <c r="J18" s="43">
        <v>1206729.48</v>
      </c>
      <c r="K18" s="43">
        <v>86710.95</v>
      </c>
      <c r="L18" s="43">
        <v>1108790.74</v>
      </c>
      <c r="M18" s="39">
        <f t="shared" si="6"/>
        <v>11227.790000000037</v>
      </c>
      <c r="N18" s="40">
        <f t="shared" si="2"/>
        <v>91.883952317134074</v>
      </c>
      <c r="O18" s="41"/>
      <c r="P18" s="41"/>
      <c r="Q18" s="41"/>
      <c r="R18" s="39"/>
      <c r="S18" s="44"/>
      <c r="T18" s="41"/>
      <c r="U18" s="41"/>
      <c r="V18" s="45"/>
      <c r="W18" s="42"/>
      <c r="X18" s="44"/>
      <c r="Y18" s="50"/>
      <c r="Z18" s="50"/>
      <c r="AA18" s="44"/>
      <c r="AB18" s="41">
        <f t="shared" si="11"/>
        <v>2446584.48</v>
      </c>
      <c r="AC18" s="41">
        <f t="shared" si="9"/>
        <v>86710.95</v>
      </c>
      <c r="AD18" s="41">
        <f t="shared" si="7"/>
        <v>2346770.7400000002</v>
      </c>
      <c r="AE18" s="39">
        <f t="shared" si="8"/>
        <v>13102.789999999572</v>
      </c>
      <c r="AF18" s="44">
        <f t="shared" si="4"/>
        <v>95.920282303106902</v>
      </c>
      <c r="AG18" s="35"/>
      <c r="AH18" s="46"/>
    </row>
    <row r="19" spans="1:34" s="47" customFormat="1" ht="19.5" customHeight="1">
      <c r="A19" s="48" t="s">
        <v>31</v>
      </c>
      <c r="B19" s="49">
        <v>9584520</v>
      </c>
      <c r="C19" s="49">
        <v>9584520</v>
      </c>
      <c r="D19" s="42">
        <f t="shared" si="5"/>
        <v>0</v>
      </c>
      <c r="E19" s="40">
        <f t="shared" si="0"/>
        <v>100</v>
      </c>
      <c r="F19" s="37">
        <v>168722</v>
      </c>
      <c r="G19" s="37">
        <v>146869</v>
      </c>
      <c r="H19" s="42">
        <f t="shared" si="10"/>
        <v>21853</v>
      </c>
      <c r="I19" s="40">
        <f t="shared" si="1"/>
        <v>87.047924989035224</v>
      </c>
      <c r="J19" s="43">
        <v>17789912</v>
      </c>
      <c r="K19" s="43">
        <v>3483858.6</v>
      </c>
      <c r="L19" s="43">
        <v>14273702.27</v>
      </c>
      <c r="M19" s="39">
        <f t="shared" si="6"/>
        <v>32351.13000000082</v>
      </c>
      <c r="N19" s="40">
        <f t="shared" si="2"/>
        <v>80.234810998502965</v>
      </c>
      <c r="O19" s="43">
        <v>263196223</v>
      </c>
      <c r="P19" s="43">
        <v>235893982.40000001</v>
      </c>
      <c r="Q19" s="39">
        <v>14639871.300000001</v>
      </c>
      <c r="R19" s="39">
        <f>O19-P19-Q19</f>
        <v>12662369.299999993</v>
      </c>
      <c r="S19" s="44">
        <f>Q19/O19*100</f>
        <v>5.5623409535022095</v>
      </c>
      <c r="T19" s="43">
        <v>22261500</v>
      </c>
      <c r="U19" s="43">
        <v>495000</v>
      </c>
      <c r="V19" s="43">
        <v>21522353.190000001</v>
      </c>
      <c r="W19" s="39">
        <f>T19-U19-V19</f>
        <v>244146.80999999866</v>
      </c>
      <c r="X19" s="40">
        <f t="shared" si="3"/>
        <v>96.67970797116098</v>
      </c>
      <c r="Y19" s="50"/>
      <c r="Z19" s="50"/>
      <c r="AA19" s="44"/>
      <c r="AB19" s="41">
        <f t="shared" si="11"/>
        <v>313000877</v>
      </c>
      <c r="AC19" s="41">
        <f t="shared" si="9"/>
        <v>239872841</v>
      </c>
      <c r="AD19" s="41">
        <f t="shared" si="7"/>
        <v>60167315.760000005</v>
      </c>
      <c r="AE19" s="39">
        <f t="shared" si="8"/>
        <v>12960720.239999995</v>
      </c>
      <c r="AF19" s="44">
        <f t="shared" si="4"/>
        <v>19.222730727364702</v>
      </c>
      <c r="AG19" s="35"/>
      <c r="AH19" s="46"/>
    </row>
    <row r="20" spans="1:34" s="47" customFormat="1" ht="18.75">
      <c r="A20" s="48" t="s">
        <v>32</v>
      </c>
      <c r="B20" s="49">
        <v>3729720</v>
      </c>
      <c r="C20" s="49">
        <v>3729720</v>
      </c>
      <c r="D20" s="42">
        <f t="shared" si="5"/>
        <v>0</v>
      </c>
      <c r="E20" s="40">
        <f t="shared" si="0"/>
        <v>100</v>
      </c>
      <c r="F20" s="37">
        <v>84619</v>
      </c>
      <c r="G20" s="37">
        <v>79395</v>
      </c>
      <c r="H20" s="42">
        <f t="shared" si="10"/>
        <v>5224</v>
      </c>
      <c r="I20" s="40">
        <f t="shared" si="1"/>
        <v>93.826445597324479</v>
      </c>
      <c r="J20" s="43">
        <v>5608300</v>
      </c>
      <c r="K20" s="43">
        <v>22274.799999999999</v>
      </c>
      <c r="L20" s="43">
        <v>5270990.29</v>
      </c>
      <c r="M20" s="39">
        <f t="shared" si="6"/>
        <v>315034.91000000015</v>
      </c>
      <c r="N20" s="40">
        <f t="shared" si="2"/>
        <v>93.985526630173126</v>
      </c>
      <c r="O20" s="43"/>
      <c r="P20" s="43"/>
      <c r="Q20" s="43"/>
      <c r="R20" s="39"/>
      <c r="S20" s="44"/>
      <c r="T20" s="41"/>
      <c r="U20" s="41"/>
      <c r="V20" s="45"/>
      <c r="W20" s="42"/>
      <c r="X20" s="44"/>
      <c r="Y20" s="50"/>
      <c r="Z20" s="50"/>
      <c r="AA20" s="44"/>
      <c r="AB20" s="41">
        <f t="shared" si="11"/>
        <v>9422639</v>
      </c>
      <c r="AC20" s="41">
        <f t="shared" si="9"/>
        <v>22274.799999999999</v>
      </c>
      <c r="AD20" s="41">
        <f t="shared" si="7"/>
        <v>9080105.2899999991</v>
      </c>
      <c r="AE20" s="39">
        <f t="shared" si="8"/>
        <v>320258.91000000015</v>
      </c>
      <c r="AF20" s="44">
        <f t="shared" si="4"/>
        <v>96.364779442362163</v>
      </c>
      <c r="AG20" s="35"/>
      <c r="AH20" s="46"/>
    </row>
    <row r="21" spans="1:34" s="47" customFormat="1" ht="18.75">
      <c r="A21" s="48" t="s">
        <v>33</v>
      </c>
      <c r="B21" s="49">
        <v>2335378</v>
      </c>
      <c r="C21" s="49">
        <v>2282755.16</v>
      </c>
      <c r="D21" s="42">
        <f t="shared" si="5"/>
        <v>52622.839999999851</v>
      </c>
      <c r="E21" s="40">
        <f t="shared" si="0"/>
        <v>97.746709954448491</v>
      </c>
      <c r="F21" s="37">
        <v>58200</v>
      </c>
      <c r="G21" s="37">
        <v>53442</v>
      </c>
      <c r="H21" s="42">
        <f t="shared" si="10"/>
        <v>4758</v>
      </c>
      <c r="I21" s="40">
        <f t="shared" si="1"/>
        <v>91.824742268041234</v>
      </c>
      <c r="J21" s="43">
        <v>1410638.46</v>
      </c>
      <c r="K21" s="43">
        <v>0</v>
      </c>
      <c r="L21" s="43">
        <v>1397901.06</v>
      </c>
      <c r="M21" s="39">
        <f t="shared" si="6"/>
        <v>12737.399999999907</v>
      </c>
      <c r="N21" s="40">
        <f t="shared" si="2"/>
        <v>99.097047162601825</v>
      </c>
      <c r="O21" s="41">
        <v>151049</v>
      </c>
      <c r="P21" s="41">
        <v>113400</v>
      </c>
      <c r="Q21" s="43">
        <v>37649</v>
      </c>
      <c r="R21" s="39"/>
      <c r="S21" s="44">
        <f>Q21/O21*100</f>
        <v>24.925024329853226</v>
      </c>
      <c r="T21" s="41">
        <v>2490812.54</v>
      </c>
      <c r="U21" s="41">
        <v>2468200</v>
      </c>
      <c r="V21" s="45">
        <v>22612.54</v>
      </c>
      <c r="W21" s="39">
        <f>T21-U21-V21</f>
        <v>3.637978807091713E-11</v>
      </c>
      <c r="X21" s="40">
        <f t="shared" si="3"/>
        <v>0.90783788971931234</v>
      </c>
      <c r="Y21" s="50"/>
      <c r="Z21" s="50"/>
      <c r="AA21" s="44"/>
      <c r="AB21" s="41">
        <f t="shared" si="11"/>
        <v>6446078</v>
      </c>
      <c r="AC21" s="41">
        <f t="shared" si="9"/>
        <v>2581600</v>
      </c>
      <c r="AD21" s="41">
        <f t="shared" si="7"/>
        <v>3794359.7600000002</v>
      </c>
      <c r="AE21" s="39">
        <f t="shared" si="8"/>
        <v>70118.239999999758</v>
      </c>
      <c r="AF21" s="44">
        <f t="shared" si="4"/>
        <v>58.863075501103154</v>
      </c>
      <c r="AG21" s="35"/>
      <c r="AH21" s="46"/>
    </row>
    <row r="22" spans="1:34" s="47" customFormat="1" ht="18.75">
      <c r="A22" s="48" t="s">
        <v>34</v>
      </c>
      <c r="B22" s="49">
        <v>1027184.52</v>
      </c>
      <c r="C22" s="49">
        <v>1027184.52</v>
      </c>
      <c r="D22" s="42">
        <f t="shared" si="5"/>
        <v>0</v>
      </c>
      <c r="E22" s="40">
        <f t="shared" si="0"/>
        <v>100</v>
      </c>
      <c r="F22" s="37">
        <v>22572</v>
      </c>
      <c r="G22" s="37">
        <v>21062</v>
      </c>
      <c r="H22" s="42">
        <f t="shared" si="10"/>
        <v>1510</v>
      </c>
      <c r="I22" s="40">
        <f t="shared" si="1"/>
        <v>93.310295941874884</v>
      </c>
      <c r="J22" s="43">
        <v>2192500</v>
      </c>
      <c r="K22" s="43">
        <v>207835.82</v>
      </c>
      <c r="L22" s="43">
        <v>1970988.13</v>
      </c>
      <c r="M22" s="39">
        <f t="shared" si="6"/>
        <v>13676.050000000047</v>
      </c>
      <c r="N22" s="40">
        <f t="shared" si="2"/>
        <v>89.896836031927023</v>
      </c>
      <c r="O22" s="41">
        <v>390000</v>
      </c>
      <c r="P22" s="41">
        <v>390000</v>
      </c>
      <c r="Q22" s="41">
        <v>0</v>
      </c>
      <c r="R22" s="42"/>
      <c r="S22" s="44">
        <f>Q22/O22*100</f>
        <v>0</v>
      </c>
      <c r="T22" s="41"/>
      <c r="U22" s="41"/>
      <c r="V22" s="45"/>
      <c r="W22" s="42"/>
      <c r="X22" s="40"/>
      <c r="Y22" s="50"/>
      <c r="Z22" s="50"/>
      <c r="AA22" s="44"/>
      <c r="AB22" s="41">
        <f t="shared" si="11"/>
        <v>3632256.52</v>
      </c>
      <c r="AC22" s="41">
        <f t="shared" si="9"/>
        <v>597835.82000000007</v>
      </c>
      <c r="AD22" s="41">
        <f t="shared" si="7"/>
        <v>3019234.65</v>
      </c>
      <c r="AE22" s="39">
        <f t="shared" si="8"/>
        <v>15186.050000000279</v>
      </c>
      <c r="AF22" s="44">
        <f t="shared" si="4"/>
        <v>83.122836544595145</v>
      </c>
      <c r="AG22" s="35"/>
      <c r="AH22" s="46"/>
    </row>
    <row r="23" spans="1:34" s="47" customFormat="1" ht="18.75">
      <c r="A23" s="48" t="s">
        <v>35</v>
      </c>
      <c r="B23" s="64"/>
      <c r="C23" s="64"/>
      <c r="D23" s="42"/>
      <c r="E23" s="40"/>
      <c r="F23" s="37"/>
      <c r="G23" s="37"/>
      <c r="H23" s="42"/>
      <c r="I23" s="40"/>
      <c r="J23" s="43">
        <v>455613.16</v>
      </c>
      <c r="K23" s="43">
        <v>27711.34</v>
      </c>
      <c r="L23" s="43">
        <v>427856.1</v>
      </c>
      <c r="M23" s="39">
        <f t="shared" si="6"/>
        <v>45.71999999997206</v>
      </c>
      <c r="N23" s="40">
        <f t="shared" si="2"/>
        <v>93.907757185942557</v>
      </c>
      <c r="O23" s="41">
        <v>8786.84</v>
      </c>
      <c r="P23" s="41">
        <v>0</v>
      </c>
      <c r="Q23" s="41">
        <v>8786.84</v>
      </c>
      <c r="R23" s="42"/>
      <c r="S23" s="44">
        <f>Q23/O23*100</f>
        <v>100</v>
      </c>
      <c r="T23" s="41"/>
      <c r="U23" s="41"/>
      <c r="V23" s="45"/>
      <c r="W23" s="42"/>
      <c r="X23" s="44"/>
      <c r="Y23" s="50"/>
      <c r="Z23" s="50"/>
      <c r="AA23" s="44"/>
      <c r="AB23" s="41">
        <f t="shared" si="11"/>
        <v>464400</v>
      </c>
      <c r="AC23" s="41">
        <f t="shared" si="9"/>
        <v>27711.34</v>
      </c>
      <c r="AD23" s="41">
        <f t="shared" si="7"/>
        <v>436642.94</v>
      </c>
      <c r="AE23" s="39">
        <f t="shared" si="8"/>
        <v>45.71999999997206</v>
      </c>
      <c r="AF23" s="44">
        <f t="shared" si="4"/>
        <v>94.023027562446174</v>
      </c>
      <c r="AG23" s="35"/>
      <c r="AH23" s="46"/>
    </row>
    <row r="24" spans="1:34" ht="18.75">
      <c r="A24" s="65" t="s">
        <v>36</v>
      </c>
      <c r="B24" s="66">
        <f>[1]สสภ.!C9</f>
        <v>28658387.670000002</v>
      </c>
      <c r="C24" s="66">
        <f>[1]สสภ.!D9</f>
        <v>28490694.539999999</v>
      </c>
      <c r="D24" s="66">
        <f>[1]สสภ.!E9</f>
        <v>167693.13000000012</v>
      </c>
      <c r="E24" s="67">
        <f>C24/B24*100</f>
        <v>99.414854973939981</v>
      </c>
      <c r="F24" s="66">
        <f>[1]สสภ.!G9</f>
        <v>3011775</v>
      </c>
      <c r="G24" s="66">
        <f>[1]สสภ.!H9</f>
        <v>2990563.3</v>
      </c>
      <c r="H24" s="66">
        <f>[1]สสภ.!I9</f>
        <v>21211.700000000012</v>
      </c>
      <c r="I24" s="67">
        <f t="shared" si="1"/>
        <v>99.295707680686633</v>
      </c>
      <c r="J24" s="66">
        <f>[1]สสภ.!K9</f>
        <v>17701365.629999999</v>
      </c>
      <c r="K24" s="66">
        <f>[1]สสภ.!L9</f>
        <v>199555</v>
      </c>
      <c r="L24" s="66">
        <f>[1]สสภ.!M9</f>
        <v>17501748.48</v>
      </c>
      <c r="M24" s="66">
        <f>[2]สสภ.!N9</f>
        <v>4520317.3500000006</v>
      </c>
      <c r="N24" s="67">
        <f t="shared" si="2"/>
        <v>98.872306497857494</v>
      </c>
      <c r="O24" s="66">
        <f>[1]สสภ.!P9</f>
        <v>40106592</v>
      </c>
      <c r="P24" s="66">
        <f>[1]สสภ.!Q9</f>
        <v>0</v>
      </c>
      <c r="Q24" s="66">
        <f>[1]สสภ.!R9</f>
        <v>40106582.899999999</v>
      </c>
      <c r="R24" s="66">
        <f>[2]สสภ.!S9</f>
        <v>36924109.100000001</v>
      </c>
      <c r="S24" s="68">
        <f>Q24/O24*100</f>
        <v>99.999977310463066</v>
      </c>
      <c r="T24" s="66">
        <f>[1]สสภ.!U9</f>
        <v>72656521</v>
      </c>
      <c r="U24" s="66">
        <f>[1]สสภ.!V9</f>
        <v>28109.599999999999</v>
      </c>
      <c r="V24" s="66">
        <f>[1]สสภ.!W9</f>
        <v>72627561.520000011</v>
      </c>
      <c r="W24" s="66">
        <f>[2]สสภ.!X9</f>
        <v>33091132.640000001</v>
      </c>
      <c r="X24" s="67">
        <f t="shared" si="3"/>
        <v>99.960141939634042</v>
      </c>
      <c r="Y24" s="69"/>
      <c r="Z24" s="69"/>
      <c r="AA24" s="68"/>
      <c r="AB24" s="66">
        <f>[1]สสภ.!Z9</f>
        <v>162134641.30000001</v>
      </c>
      <c r="AC24" s="66">
        <f>[1]สสภ.!AA9</f>
        <v>227664.6</v>
      </c>
      <c r="AD24" s="66">
        <f>[1]สสภ.!AB9</f>
        <v>161717150.74000001</v>
      </c>
      <c r="AE24" s="66">
        <f>[2]สสภ.!AC9</f>
        <v>82526506.910000011</v>
      </c>
      <c r="AF24" s="68">
        <f t="shared" si="4"/>
        <v>99.742503787807124</v>
      </c>
      <c r="AG24" s="35"/>
      <c r="AH24" s="46"/>
    </row>
    <row r="25" spans="1:34" ht="18.75">
      <c r="A25" s="70" t="s">
        <v>37</v>
      </c>
      <c r="B25" s="71">
        <f>'[1]ทสจ. '!C9</f>
        <v>60839277.770000003</v>
      </c>
      <c r="C25" s="71">
        <f>'[1]ทสจ. '!D9</f>
        <v>60802138.120000005</v>
      </c>
      <c r="D25" s="71">
        <f>'[1]ทสจ. '!E9</f>
        <v>40394634.800000004</v>
      </c>
      <c r="E25" s="72">
        <f>C25/B25*100</f>
        <v>99.938954485718241</v>
      </c>
      <c r="F25" s="71">
        <f>'[1]ทสจ. '!G9</f>
        <v>22296218.080000002</v>
      </c>
      <c r="G25" s="71">
        <f>'[1]ทสจ. '!H9</f>
        <v>21707648.510000002</v>
      </c>
      <c r="H25" s="71">
        <f>'[1]ทสจ. '!I9</f>
        <v>588569.57000000007</v>
      </c>
      <c r="I25" s="72">
        <f t="shared" si="1"/>
        <v>97.360226887411216</v>
      </c>
      <c r="J25" s="71">
        <f>'[1]ทสจ. '!K9</f>
        <v>66896718.199999996</v>
      </c>
      <c r="K25" s="71">
        <f>'[1]ทสจ. '!L9</f>
        <v>87070</v>
      </c>
      <c r="L25" s="71">
        <f>'[1]ทสจ. '!M9</f>
        <v>66559118.979999982</v>
      </c>
      <c r="M25" s="71">
        <f>'[2]ทสจ. '!N9</f>
        <v>19620477.77</v>
      </c>
      <c r="N25" s="72">
        <f t="shared" si="2"/>
        <v>99.495342628033413</v>
      </c>
      <c r="O25" s="71">
        <f>'[1]ทสจ. '!P9</f>
        <v>24587769.119999997</v>
      </c>
      <c r="P25" s="71">
        <f>'[1]ทสจ. '!Q9</f>
        <v>14051590</v>
      </c>
      <c r="Q25" s="71">
        <f>'[1]ทสจ. '!R9</f>
        <v>10536179.119999999</v>
      </c>
      <c r="R25" s="71">
        <f>'[2]ทสจ. '!S9</f>
        <v>26448100</v>
      </c>
      <c r="S25" s="73">
        <f>Q25/O25*100</f>
        <v>42.851301671894014</v>
      </c>
      <c r="T25" s="74">
        <f>'[1]ทสจ. '!U9</f>
        <v>38122028.700000003</v>
      </c>
      <c r="U25" s="74">
        <f>'[1]ทสจ. '!V9</f>
        <v>842900</v>
      </c>
      <c r="V25" s="74">
        <f>'[1]ทสจ. '!W9</f>
        <v>36153783.200000003</v>
      </c>
      <c r="W25" s="74">
        <f>'[2]ทสจ. '!X9</f>
        <v>16959638.719999999</v>
      </c>
      <c r="X25" s="72">
        <f t="shared" si="3"/>
        <v>94.836986469190705</v>
      </c>
      <c r="Y25" s="75"/>
      <c r="Z25" s="75"/>
      <c r="AA25" s="73"/>
      <c r="AB25" s="71">
        <f>'[1]ทสจ. '!Z9</f>
        <v>212742011.87</v>
      </c>
      <c r="AC25" s="71">
        <f>'[1]ทสจ. '!AA9</f>
        <v>14981560</v>
      </c>
      <c r="AD25" s="71">
        <f>'[1]ทสจ. '!AB9</f>
        <v>195758867.93000001</v>
      </c>
      <c r="AE25" s="71">
        <f>'[1]ทสจ. '!AC9</f>
        <v>2001583.9399999992</v>
      </c>
      <c r="AF25" s="73">
        <f t="shared" si="4"/>
        <v>92.017023910454583</v>
      </c>
      <c r="AG25" s="35"/>
      <c r="AH25" s="46"/>
    </row>
    <row r="26" spans="1:34" ht="18.75">
      <c r="A26" s="76" t="s">
        <v>38</v>
      </c>
      <c r="B26" s="77"/>
      <c r="C26" s="77"/>
      <c r="D26" s="77"/>
      <c r="E26" s="77"/>
      <c r="F26" s="78"/>
      <c r="G26" s="78"/>
      <c r="H26" s="78"/>
      <c r="I26" s="78"/>
      <c r="J26" s="77">
        <v>400000</v>
      </c>
      <c r="K26" s="77"/>
      <c r="L26" s="79">
        <v>390427</v>
      </c>
      <c r="M26" s="77">
        <f>SUM(J26-L26)</f>
        <v>9573</v>
      </c>
      <c r="N26" s="80">
        <f t="shared" si="2"/>
        <v>97.606749999999991</v>
      </c>
      <c r="O26" s="77"/>
      <c r="P26" s="77"/>
      <c r="Q26" s="81"/>
      <c r="R26" s="77"/>
      <c r="S26" s="82"/>
      <c r="T26" s="78"/>
      <c r="U26" s="78"/>
      <c r="V26" s="78"/>
      <c r="W26" s="77"/>
      <c r="X26" s="83"/>
      <c r="Y26" s="84"/>
      <c r="Z26" s="84"/>
      <c r="AA26" s="84"/>
      <c r="AB26" s="78">
        <f>B26+J26+O26+T26+Y26+F26</f>
        <v>400000</v>
      </c>
      <c r="AC26" s="78">
        <f>K26+P26+U26</f>
        <v>0</v>
      </c>
      <c r="AD26" s="78">
        <f>C26+L26+Q26+V26+Z26+G26</f>
        <v>390427</v>
      </c>
      <c r="AE26" s="77">
        <f>AB26-AC26-AD26</f>
        <v>9573</v>
      </c>
      <c r="AF26" s="85">
        <f t="shared" si="4"/>
        <v>97.606749999999991</v>
      </c>
      <c r="AG26" s="35"/>
      <c r="AH26" s="46"/>
    </row>
    <row r="27" spans="1:34" ht="17.25">
      <c r="A27" s="86"/>
      <c r="B27" s="86"/>
      <c r="C27" s="86"/>
      <c r="D27" s="86"/>
      <c r="E27" s="86"/>
      <c r="F27" s="87"/>
      <c r="G27" s="87"/>
      <c r="H27" s="87"/>
      <c r="I27" s="87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35"/>
    </row>
    <row r="28" spans="1:34" ht="21.75">
      <c r="A28" s="88"/>
      <c r="B28" s="88"/>
      <c r="C28" s="89"/>
      <c r="D28" s="88"/>
      <c r="E28" s="88"/>
      <c r="F28" s="90"/>
      <c r="G28" s="90"/>
      <c r="H28" s="90"/>
      <c r="I28" s="90"/>
      <c r="J28" s="88"/>
      <c r="K28" s="88"/>
      <c r="L28" s="91"/>
      <c r="M28" s="88"/>
      <c r="N28" s="88"/>
      <c r="O28" s="88"/>
      <c r="P28" s="88"/>
      <c r="Q28" s="88"/>
      <c r="R28" s="89"/>
      <c r="S28" s="88"/>
      <c r="T28" s="91"/>
      <c r="U28" s="91"/>
      <c r="V28" s="92"/>
      <c r="W28" s="88"/>
      <c r="X28" s="88"/>
      <c r="Y28" s="88"/>
      <c r="Z28" s="88"/>
      <c r="AA28" s="93" t="s">
        <v>39</v>
      </c>
      <c r="AB28" s="93"/>
      <c r="AC28" s="93"/>
      <c r="AD28" s="93"/>
      <c r="AE28" s="93"/>
      <c r="AF28" s="93"/>
    </row>
  </sheetData>
  <mergeCells count="18">
    <mergeCell ref="AB6:AF6"/>
    <mergeCell ref="AA28:AF28"/>
    <mergeCell ref="B6:E6"/>
    <mergeCell ref="F6:I6"/>
    <mergeCell ref="J6:N6"/>
    <mergeCell ref="O6:S6"/>
    <mergeCell ref="T6:X6"/>
    <mergeCell ref="Y6:AA6"/>
    <mergeCell ref="A1:AF1"/>
    <mergeCell ref="A2:AF2"/>
    <mergeCell ref="A3:AF3"/>
    <mergeCell ref="A5:A8"/>
    <mergeCell ref="B5:I5"/>
    <mergeCell ref="J5:N5"/>
    <mergeCell ref="O5:S5"/>
    <mergeCell ref="T5:X5"/>
    <mergeCell ref="Y5:AA5"/>
    <mergeCell ref="AB5:AF5"/>
  </mergeCells>
  <pageMargins left="0.15748031496062992" right="0.17" top="0.39370078740157483" bottom="0" header="0.23622047244094491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ส่วนกลาง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cp:lastPrinted>2021-10-20T08:41:23Z</cp:lastPrinted>
  <dcterms:created xsi:type="dcterms:W3CDTF">2021-10-20T08:39:39Z</dcterms:created>
  <dcterms:modified xsi:type="dcterms:W3CDTF">2021-10-20T08:41:29Z</dcterms:modified>
</cp:coreProperties>
</file>