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340" windowHeight="7680"/>
  </bookViews>
  <sheets>
    <sheet name="ส่วนกลาง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AE25" i="1"/>
  <c r="AC25"/>
  <c r="AB25"/>
  <c r="N25"/>
  <c r="M25"/>
  <c r="AF24"/>
  <c r="AE24"/>
  <c r="AC24"/>
  <c r="AB24"/>
  <c r="W24"/>
  <c r="V24"/>
  <c r="U24"/>
  <c r="T24"/>
  <c r="R24"/>
  <c r="Q24"/>
  <c r="P24"/>
  <c r="O24"/>
  <c r="M24"/>
  <c r="L24"/>
  <c r="K24"/>
  <c r="J24"/>
  <c r="H24"/>
  <c r="G24"/>
  <c r="F24"/>
  <c r="D24"/>
  <c r="C24"/>
  <c r="E24" s="1"/>
  <c r="B24"/>
  <c r="AF23"/>
  <c r="AE23"/>
  <c r="AC23"/>
  <c r="AB23"/>
  <c r="W23"/>
  <c r="V23"/>
  <c r="U23"/>
  <c r="T23"/>
  <c r="R23"/>
  <c r="Q23"/>
  <c r="P23"/>
  <c r="O23"/>
  <c r="M23"/>
  <c r="L23"/>
  <c r="K23"/>
  <c r="J23"/>
  <c r="H23"/>
  <c r="G23"/>
  <c r="F23"/>
  <c r="D23"/>
  <c r="C23"/>
  <c r="E23" s="1"/>
  <c r="B23"/>
  <c r="AE22"/>
  <c r="AC22"/>
  <c r="AB22"/>
  <c r="AF22" s="1"/>
  <c r="N22"/>
  <c r="M22"/>
  <c r="AE21"/>
  <c r="AC21"/>
  <c r="AB21"/>
  <c r="N21"/>
  <c r="M21"/>
  <c r="I21"/>
  <c r="H21"/>
  <c r="E21"/>
  <c r="D21"/>
  <c r="AE20"/>
  <c r="AC20"/>
  <c r="AB20"/>
  <c r="AF20" s="1"/>
  <c r="X20"/>
  <c r="W20"/>
  <c r="N20"/>
  <c r="M20"/>
  <c r="I20"/>
  <c r="H20"/>
  <c r="E20"/>
  <c r="D20"/>
  <c r="AE19"/>
  <c r="AC19"/>
  <c r="AB19"/>
  <c r="N19"/>
  <c r="M19"/>
  <c r="I19"/>
  <c r="H19"/>
  <c r="E19"/>
  <c r="D19"/>
  <c r="AE18"/>
  <c r="AC18"/>
  <c r="AB18"/>
  <c r="AF18" s="1"/>
  <c r="X18"/>
  <c r="W18"/>
  <c r="S18"/>
  <c r="R18"/>
  <c r="N18"/>
  <c r="M18"/>
  <c r="I18"/>
  <c r="H18"/>
  <c r="E18"/>
  <c r="D18"/>
  <c r="AE17"/>
  <c r="AC17"/>
  <c r="AB17"/>
  <c r="N17"/>
  <c r="M17"/>
  <c r="I17"/>
  <c r="H17"/>
  <c r="E17"/>
  <c r="D17"/>
  <c r="AE16"/>
  <c r="AC16"/>
  <c r="AB16"/>
  <c r="AF16" s="1"/>
  <c r="N16"/>
  <c r="M16"/>
  <c r="I16"/>
  <c r="H16"/>
  <c r="E16"/>
  <c r="D16"/>
  <c r="AE15"/>
  <c r="AC15"/>
  <c r="AB15"/>
  <c r="W15"/>
  <c r="S15"/>
  <c r="R15"/>
  <c r="N15"/>
  <c r="M15"/>
  <c r="I15"/>
  <c r="H15"/>
  <c r="E15"/>
  <c r="D15"/>
  <c r="AE14"/>
  <c r="AC14"/>
  <c r="AB14"/>
  <c r="N14"/>
  <c r="M14"/>
  <c r="I14"/>
  <c r="H14"/>
  <c r="E14"/>
  <c r="D14"/>
  <c r="AE13"/>
  <c r="AC13"/>
  <c r="AB13"/>
  <c r="AF13" s="1"/>
  <c r="X13"/>
  <c r="W13"/>
  <c r="N13"/>
  <c r="M13"/>
  <c r="I13"/>
  <c r="H13"/>
  <c r="E13"/>
  <c r="D13"/>
  <c r="AE12"/>
  <c r="AC12"/>
  <c r="AB12"/>
  <c r="X12"/>
  <c r="W12"/>
  <c r="N12"/>
  <c r="M12"/>
  <c r="I12"/>
  <c r="H12"/>
  <c r="E12"/>
  <c r="D12"/>
  <c r="AC11"/>
  <c r="AB11"/>
  <c r="X11"/>
  <c r="W11"/>
  <c r="S11"/>
  <c r="R11"/>
  <c r="L11"/>
  <c r="M11" s="1"/>
  <c r="I11"/>
  <c r="H11"/>
  <c r="E11"/>
  <c r="D11"/>
  <c r="AE10"/>
  <c r="AC10"/>
  <c r="AB10"/>
  <c r="X10"/>
  <c r="W10"/>
  <c r="M10"/>
  <c r="H10"/>
  <c r="E10"/>
  <c r="D10"/>
  <c r="AC9"/>
  <c r="AB9"/>
  <c r="Z9"/>
  <c r="AA9" s="1"/>
  <c r="Y9"/>
  <c r="W9"/>
  <c r="V9"/>
  <c r="U9"/>
  <c r="T9"/>
  <c r="R9"/>
  <c r="Q9"/>
  <c r="P9"/>
  <c r="O9"/>
  <c r="L9"/>
  <c r="K9"/>
  <c r="J9"/>
  <c r="H9"/>
  <c r="G9"/>
  <c r="F9"/>
  <c r="D9"/>
  <c r="C9"/>
  <c r="B9"/>
  <c r="I9" l="1"/>
  <c r="E9"/>
  <c r="S9"/>
  <c r="X9"/>
  <c r="AF10"/>
  <c r="AG10"/>
  <c r="AF12"/>
  <c r="AG12"/>
  <c r="AF14"/>
  <c r="AG14"/>
  <c r="AF15"/>
  <c r="AG15"/>
  <c r="AF17"/>
  <c r="AG17"/>
  <c r="AF19"/>
  <c r="AG19"/>
  <c r="AF21"/>
  <c r="AG21"/>
  <c r="I23"/>
  <c r="N23"/>
  <c r="S23"/>
  <c r="X23"/>
  <c r="AG23"/>
  <c r="I24"/>
  <c r="N24"/>
  <c r="S24"/>
  <c r="X24"/>
  <c r="AG24"/>
  <c r="AF25"/>
  <c r="AG25"/>
  <c r="N9"/>
  <c r="M9"/>
  <c r="AG13"/>
  <c r="AG16"/>
  <c r="AG18"/>
  <c r="AG20"/>
  <c r="AG22"/>
  <c r="N11"/>
  <c r="AE11"/>
  <c r="AE9" l="1"/>
  <c r="AG9" s="1"/>
  <c r="AG11"/>
  <c r="AF11"/>
  <c r="AF9" s="1"/>
</calcChain>
</file>

<file path=xl/sharedStrings.xml><?xml version="1.0" encoding="utf-8"?>
<sst xmlns="http://schemas.openxmlformats.org/spreadsheetml/2006/main" count="97" uniqueCount="39">
  <si>
    <t>รายงานผลการเบิกจ่ายงบประมาณ ประจำปีงบประมาณ พ.ศ. 2565</t>
  </si>
  <si>
    <t xml:space="preserve"> รายสำนัก/ศูนย์/กลุ่ม และภาพรวมสสภ./ทสจ. </t>
  </si>
  <si>
    <t>สะสมเดือนกุมภาพันธ์ 2565 เทียบจากงบประมาณที่ได้รับจัดสรร ไตรมาสที่ 1 จากระบบ GFMIS</t>
  </si>
  <si>
    <t>หน่วยงาน</t>
  </si>
  <si>
    <t>แผนงานบุคลากรภาครัฐ</t>
  </si>
  <si>
    <t>แผนงานพื้นฐาน</t>
  </si>
  <si>
    <t>แผนงานพื้นฐาน/ยุทธศาสตร์/บูรณาการ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</si>
  <si>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</si>
  <si>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</si>
  <si>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</si>
  <si>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</si>
  <si>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</si>
  <si>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งบเงินอุดหนุน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</si>
  <si>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</si>
  <si>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</si>
  <si>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</si>
  <si>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</si>
  <si>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</si>
  <si>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</si>
  <si>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</si>
  <si>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</si>
  <si>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รวมทั้งสิ้น</t>
  </si>
  <si>
    <t>สป.ทส.</t>
  </si>
  <si>
    <t>กกล.</t>
  </si>
  <si>
    <t>กยผ.</t>
  </si>
  <si>
    <t>กตป.</t>
  </si>
  <si>
    <t>กตร.</t>
  </si>
  <si>
    <t>ศทส.</t>
  </si>
  <si>
    <t>กพร.</t>
  </si>
  <si>
    <t>กตน.</t>
  </si>
  <si>
    <t>กกบ.</t>
  </si>
  <si>
    <t>สร.</t>
  </si>
  <si>
    <t>สพบ.</t>
  </si>
  <si>
    <t>กกม.</t>
  </si>
  <si>
    <t>ศปท.</t>
  </si>
  <si>
    <t>สสภ.</t>
  </si>
  <si>
    <t>ทสจ.</t>
  </si>
  <si>
    <t>ให้หน่วยงานอื่นเบิกแทน</t>
  </si>
  <si>
    <t xml:space="preserve">   (ข้อมูลจาก GFMIS 1.03.65 เวลา: 08.56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</si>
</sst>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3.5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0B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2" fillId="0" borderId="0"/>
    <xf numFmtId="0" fontId="11" fillId="0" borderId="0"/>
  </cellStyleXfs>
  <cellXfs count="9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3" fontId="5" fillId="3" borderId="10" xfId="1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87" fontId="5" fillId="4" borderId="9" xfId="1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2" fontId="5" fillId="5" borderId="13" xfId="0" applyNumberFormat="1" applyFont="1" applyFill="1" applyBorder="1" applyAlignment="1">
      <alignment horizontal="center" vertical="center"/>
    </xf>
    <xf numFmtId="4" fontId="5" fillId="4" borderId="9" xfId="1" applyNumberFormat="1" applyFont="1" applyFill="1" applyBorder="1" applyAlignment="1">
      <alignment horizontal="center" vertical="center"/>
    </xf>
    <xf numFmtId="187" fontId="0" fillId="0" borderId="0" xfId="0" applyNumberFormat="1"/>
    <xf numFmtId="0" fontId="5" fillId="0" borderId="11" xfId="0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43" fontId="7" fillId="0" borderId="9" xfId="0" applyNumberFormat="1" applyFont="1" applyFill="1" applyBorder="1" applyAlignment="1">
      <alignment horizontal="center" vertical="center"/>
    </xf>
    <xf numFmtId="187" fontId="5" fillId="0" borderId="9" xfId="1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187" fontId="5" fillId="0" borderId="13" xfId="1" applyNumberFormat="1" applyFont="1" applyFill="1" applyBorder="1" applyAlignment="1">
      <alignment vertical="center"/>
    </xf>
    <xf numFmtId="187" fontId="5" fillId="0" borderId="9" xfId="1" applyNumberFormat="1" applyFont="1" applyFill="1" applyBorder="1" applyAlignment="1">
      <alignment vertical="center"/>
    </xf>
    <xf numFmtId="43" fontId="5" fillId="0" borderId="13" xfId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horizontal="center" vertical="center"/>
    </xf>
    <xf numFmtId="187" fontId="6" fillId="0" borderId="13" xfId="1" applyNumberFormat="1" applyFont="1" applyFill="1" applyBorder="1" applyAlignment="1">
      <alignment vertical="center"/>
    </xf>
    <xf numFmtId="187" fontId="0" fillId="0" borderId="0" xfId="0" applyNumberFormat="1" applyFill="1"/>
    <xf numFmtId="0" fontId="0" fillId="0" borderId="0" xfId="0" applyFill="1"/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horizontal="center" vertical="center"/>
    </xf>
    <xf numFmtId="187" fontId="7" fillId="0" borderId="9" xfId="1" applyNumberFormat="1" applyFont="1" applyFill="1" applyBorder="1" applyAlignment="1">
      <alignment vertical="center"/>
    </xf>
    <xf numFmtId="2" fontId="7" fillId="0" borderId="9" xfId="0" applyNumberFormat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vertical="center"/>
    </xf>
    <xf numFmtId="187" fontId="7" fillId="0" borderId="13" xfId="1" applyNumberFormat="1" applyFont="1" applyFill="1" applyBorder="1" applyAlignment="1">
      <alignment vertical="center"/>
    </xf>
    <xf numFmtId="2" fontId="7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/>
    <xf numFmtId="43" fontId="6" fillId="0" borderId="13" xfId="1" applyFont="1" applyFill="1" applyBorder="1" applyAlignment="1">
      <alignment vertical="center"/>
    </xf>
    <xf numFmtId="187" fontId="7" fillId="0" borderId="9" xfId="1" applyNumberFormat="1" applyFont="1" applyFill="1" applyBorder="1" applyAlignment="1">
      <alignment horizontal="center" vertical="center"/>
    </xf>
    <xf numFmtId="188" fontId="7" fillId="0" borderId="13" xfId="1" applyNumberFormat="1" applyFont="1" applyFill="1" applyBorder="1" applyAlignment="1">
      <alignment vertical="center"/>
    </xf>
    <xf numFmtId="187" fontId="0" fillId="0" borderId="0" xfId="0" applyNumberFormat="1" applyFont="1" applyFill="1"/>
    <xf numFmtId="187" fontId="5" fillId="0" borderId="13" xfId="1" applyNumberFormat="1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187" fontId="5" fillId="6" borderId="13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188" fontId="5" fillId="6" borderId="13" xfId="1" applyNumberFormat="1" applyFont="1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/>
    </xf>
    <xf numFmtId="187" fontId="5" fillId="7" borderId="13" xfId="1" applyNumberFormat="1" applyFont="1" applyFill="1" applyBorder="1" applyAlignment="1">
      <alignment horizontal="center" vertical="center"/>
    </xf>
    <xf numFmtId="2" fontId="5" fillId="7" borderId="9" xfId="0" applyNumberFormat="1" applyFont="1" applyFill="1" applyBorder="1" applyAlignment="1">
      <alignment horizontal="center" vertical="center"/>
    </xf>
    <xf numFmtId="2" fontId="5" fillId="7" borderId="13" xfId="0" applyNumberFormat="1" applyFont="1" applyFill="1" applyBorder="1" applyAlignment="1">
      <alignment horizontal="center" vertical="center"/>
    </xf>
    <xf numFmtId="187" fontId="5" fillId="7" borderId="13" xfId="0" applyNumberFormat="1" applyFont="1" applyFill="1" applyBorder="1" applyAlignment="1">
      <alignment horizontal="center" vertical="center"/>
    </xf>
    <xf numFmtId="188" fontId="5" fillId="7" borderId="13" xfId="1" applyNumberFormat="1" applyFont="1" applyFill="1" applyBorder="1" applyAlignment="1">
      <alignment vertical="center"/>
    </xf>
    <xf numFmtId="0" fontId="5" fillId="8" borderId="13" xfId="0" applyFont="1" applyFill="1" applyBorder="1" applyAlignment="1">
      <alignment horizontal="left" vertical="center"/>
    </xf>
    <xf numFmtId="187" fontId="5" fillId="8" borderId="13" xfId="1" applyNumberFormat="1" applyFont="1" applyFill="1" applyBorder="1" applyAlignment="1">
      <alignment vertical="center"/>
    </xf>
    <xf numFmtId="43" fontId="5" fillId="8" borderId="13" xfId="1" applyFont="1" applyFill="1" applyBorder="1" applyAlignment="1">
      <alignment vertical="center"/>
    </xf>
    <xf numFmtId="187" fontId="7" fillId="8" borderId="13" xfId="1" applyNumberFormat="1" applyFont="1" applyFill="1" applyBorder="1" applyAlignment="1">
      <alignment vertical="center"/>
    </xf>
    <xf numFmtId="2" fontId="5" fillId="8" borderId="13" xfId="1" applyNumberFormat="1" applyFont="1" applyFill="1" applyBorder="1" applyAlignment="1">
      <alignment horizontal="center" vertical="center"/>
    </xf>
    <xf numFmtId="188" fontId="5" fillId="8" borderId="13" xfId="1" applyNumberFormat="1" applyFont="1" applyFill="1" applyBorder="1" applyAlignment="1">
      <alignment vertical="center"/>
    </xf>
    <xf numFmtId="187" fontId="6" fillId="8" borderId="13" xfId="1" applyNumberFormat="1" applyFont="1" applyFill="1" applyBorder="1" applyAlignment="1">
      <alignment vertical="center"/>
    </xf>
    <xf numFmtId="2" fontId="5" fillId="8" borderId="13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2" fontId="5" fillId="8" borderId="13" xfId="2" applyNumberFormat="1" applyFont="1" applyFill="1" applyBorder="1" applyAlignment="1">
      <alignment horizontal="center" vertical="center"/>
    </xf>
    <xf numFmtId="0" fontId="8" fillId="0" borderId="0" xfId="0" applyFont="1"/>
    <xf numFmtId="43" fontId="8" fillId="0" borderId="0" xfId="1" applyFont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</cellXfs>
  <cellStyles count="14">
    <cellStyle name="Comma 10" xfId="3"/>
    <cellStyle name="Comma 2" xfId="4"/>
    <cellStyle name="Comma 2 2" xfId="5"/>
    <cellStyle name="Comma 3" xfId="6"/>
    <cellStyle name="Comma 4" xfId="7"/>
    <cellStyle name="Comma 6" xfId="8"/>
    <cellStyle name="Normal 10" xfId="9"/>
    <cellStyle name="Normal 2 2" xfId="10"/>
    <cellStyle name="Normal 3" xfId="11"/>
    <cellStyle name="Normal 5" xfId="12"/>
    <cellStyle name="Normal 6" xfId="13"/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%20&#3605;&#3634;&#3603;&#3616;&#3633;&#3588;&#3592;&#3636;&#3619;&#3634;/&#3591;&#3634;&#3609;&#3611;&#3637;%202565/&#3619;&#3634;&#3618;&#3591;&#3634;&#3609;&#3612;&#3621;&#3585;&#3634;&#3619;&#3648;&#3610;&#3636;&#3585;&#3592;&#3656;&#3634;&#3618;%20&#3619;&#3634;&#3618;&#3648;&#3604;&#3639;&#3629;&#3609;/&#3611;&#3619;&#3632;&#3592;&#3635;&#3648;&#3604;&#3639;&#3629;&#3609;%20&#3585;&#3640;&#3617;&#3616;&#3634;&#3614;&#3633;&#3609;&#3608;&#3660;%20256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iyana/Downloads/&#3612;&#3621;&#3648;&#3610;&#3636;&#3585;&#3592;&#3656;&#3634;&#3618;%20&#3603;%20&#3623;&#3633;&#3609;&#3607;&#3637;&#3656;%2017.12.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 "/>
      <sheetName val="สรุปผล  (พ.ร.บ)"/>
      <sheetName val="สรุปประจำ ลงทุน"/>
    </sheetNames>
    <sheetDataSet>
      <sheetData sheetId="0" refreshError="1"/>
      <sheetData sheetId="1">
        <row r="9">
          <cell r="C9">
            <v>14123700</v>
          </cell>
          <cell r="D9">
            <v>12041875</v>
          </cell>
          <cell r="E9">
            <v>2081825</v>
          </cell>
          <cell r="G9">
            <v>1247176</v>
          </cell>
          <cell r="H9">
            <v>1141031</v>
          </cell>
          <cell r="I9">
            <v>106145</v>
          </cell>
          <cell r="K9">
            <v>7024784.5</v>
          </cell>
          <cell r="L9">
            <v>374727.39999999997</v>
          </cell>
          <cell r="M9">
            <v>5496641.9100000011</v>
          </cell>
          <cell r="P9">
            <v>57079900</v>
          </cell>
          <cell r="Q9">
            <v>42241904.230000004</v>
          </cell>
          <cell r="R9">
            <v>3430029</v>
          </cell>
          <cell r="U9">
            <v>30517860</v>
          </cell>
          <cell r="V9">
            <v>2170173.5099999998</v>
          </cell>
          <cell r="W9">
            <v>18700152.609999996</v>
          </cell>
          <cell r="Z9">
            <v>109993420.5</v>
          </cell>
          <cell r="AA9">
            <v>44786805.140000001</v>
          </cell>
          <cell r="AB9">
            <v>40809729.519999996</v>
          </cell>
        </row>
      </sheetData>
      <sheetData sheetId="2">
        <row r="9">
          <cell r="C9">
            <v>31161300</v>
          </cell>
          <cell r="D9">
            <v>25580657.469999999</v>
          </cell>
          <cell r="E9">
            <v>40394634.800000004</v>
          </cell>
          <cell r="G9">
            <v>9748714</v>
          </cell>
          <cell r="H9">
            <v>7961714.2599999998</v>
          </cell>
          <cell r="I9">
            <v>1786999.74</v>
          </cell>
          <cell r="K9">
            <v>26215333.5</v>
          </cell>
          <cell r="L9">
            <v>649111.84000000008</v>
          </cell>
          <cell r="M9">
            <v>17873692.609999992</v>
          </cell>
          <cell r="P9">
            <v>48800400</v>
          </cell>
          <cell r="Q9">
            <v>228000</v>
          </cell>
          <cell r="R9">
            <v>2110030</v>
          </cell>
          <cell r="U9">
            <v>11763252</v>
          </cell>
          <cell r="V9">
            <v>102395</v>
          </cell>
          <cell r="W9">
            <v>3340272.1000000006</v>
          </cell>
          <cell r="Z9">
            <v>127688999.5</v>
          </cell>
          <cell r="AA9">
            <v>979506.83999999985</v>
          </cell>
          <cell r="AB9">
            <v>56866366.43999999</v>
          </cell>
          <cell r="AC9">
            <v>69843126.219999984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"/>
    </sheetNames>
    <sheetDataSet>
      <sheetData sheetId="0" refreshError="1"/>
      <sheetData sheetId="1" refreshError="1">
        <row r="9">
          <cell r="N9">
            <v>4520317.3500000006</v>
          </cell>
          <cell r="S9">
            <v>36924109.100000001</v>
          </cell>
          <cell r="X9">
            <v>33091132.640000001</v>
          </cell>
          <cell r="AC9">
            <v>82526506.910000011</v>
          </cell>
        </row>
      </sheetData>
      <sheetData sheetId="2" refreshError="1">
        <row r="9">
          <cell r="N9">
            <v>19620477.77</v>
          </cell>
          <cell r="S9">
            <v>26448100</v>
          </cell>
          <cell r="X9">
            <v>16959638.719999999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7"/>
  <sheetViews>
    <sheetView tabSelected="1" zoomScale="90" zoomScaleNormal="90" workbookViewId="0">
      <pane xSplit="1" topLeftCell="O1" activePane="topRight" state="frozen"/>
      <selection activeCell="A4" sqref="A4"/>
      <selection pane="topRight" activeCell="E4" sqref="E1:E65536"/>
    </sheetView>
  </sheetViews>
  <sheetFormatPr defaultRowHeight="14.25"/>
  <cols>
    <col min="1" max="1" width="6.875" customWidth="1"/>
    <col min="2" max="2" width="11.5" bestFit="1" customWidth="1"/>
    <col min="3" max="3" width="11.625" bestFit="1" customWidth="1"/>
    <col min="4" max="4" width="11.375" hidden="1" customWidth="1"/>
    <col min="5" max="5" width="5.25" bestFit="1" customWidth="1"/>
    <col min="6" max="7" width="10.5" bestFit="1" customWidth="1"/>
    <col min="8" max="8" width="0.875" hidden="1" customWidth="1"/>
    <col min="9" max="9" width="5.25" customWidth="1"/>
    <col min="10" max="12" width="10.625" bestFit="1" customWidth="1"/>
    <col min="13" max="13" width="12" hidden="1" customWidth="1"/>
    <col min="14" max="14" width="5.25" bestFit="1" customWidth="1"/>
    <col min="15" max="15" width="11.25" bestFit="1" customWidth="1"/>
    <col min="16" max="16" width="10.625" bestFit="1" customWidth="1"/>
    <col min="17" max="17" width="9.75" bestFit="1" customWidth="1"/>
    <col min="18" max="18" width="0.25" hidden="1" customWidth="1"/>
    <col min="19" max="19" width="5.25" bestFit="1" customWidth="1"/>
    <col min="20" max="20" width="10.625" bestFit="1" customWidth="1"/>
    <col min="21" max="21" width="9.875" bestFit="1" customWidth="1"/>
    <col min="22" max="22" width="10.625" bestFit="1" customWidth="1"/>
    <col min="23" max="23" width="12.375" hidden="1" customWidth="1"/>
    <col min="24" max="24" width="5.25" customWidth="1"/>
    <col min="25" max="26" width="8.625" bestFit="1" customWidth="1"/>
    <col min="27" max="27" width="5.25" bestFit="1" customWidth="1"/>
    <col min="28" max="28" width="11.75" bestFit="1" customWidth="1"/>
    <col min="29" max="29" width="10.75" bestFit="1" customWidth="1"/>
    <col min="30" max="30" width="13.25" hidden="1" customWidth="1"/>
    <col min="31" max="31" width="11.5" bestFit="1" customWidth="1"/>
    <col min="32" max="32" width="13.25" hidden="1" customWidth="1"/>
    <col min="33" max="33" width="5" bestFit="1" customWidth="1"/>
    <col min="34" max="34" width="17" customWidth="1"/>
    <col min="35" max="35" width="16.25" customWidth="1"/>
  </cols>
  <sheetData>
    <row r="1" spans="1:35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5" ht="30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5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5" ht="21">
      <c r="A4" s="2"/>
      <c r="B4" s="2"/>
      <c r="C4" s="2"/>
      <c r="D4" s="2"/>
      <c r="E4" s="2"/>
      <c r="F4" s="3"/>
      <c r="G4" s="3"/>
      <c r="H4" s="3"/>
      <c r="I4" s="3"/>
      <c r="J4" s="4"/>
      <c r="K4" s="4"/>
      <c r="L4" s="3"/>
      <c r="M4" s="2"/>
      <c r="N4" s="2"/>
      <c r="O4" s="3"/>
      <c r="P4" s="4"/>
      <c r="Q4" s="2"/>
      <c r="R4" s="2"/>
      <c r="S4" s="2"/>
      <c r="T4" s="3"/>
      <c r="U4" s="2"/>
      <c r="V4" s="5"/>
      <c r="W4" s="2"/>
      <c r="X4" s="2"/>
      <c r="Y4" s="2"/>
      <c r="Z4" s="2"/>
      <c r="AA4" s="2"/>
      <c r="AB4" s="4"/>
      <c r="AC4" s="4"/>
      <c r="AD4" s="4"/>
      <c r="AE4" s="2"/>
      <c r="AF4" s="2"/>
      <c r="AG4" s="2"/>
    </row>
    <row r="5" spans="1:35" ht="18.75">
      <c r="A5" s="6" t="s">
        <v>3</v>
      </c>
      <c r="B5" s="7" t="s">
        <v>4</v>
      </c>
      <c r="C5" s="8"/>
      <c r="D5" s="8"/>
      <c r="E5" s="8"/>
      <c r="F5" s="8"/>
      <c r="G5" s="8"/>
      <c r="H5" s="8"/>
      <c r="I5" s="9"/>
      <c r="J5" s="7" t="s">
        <v>5</v>
      </c>
      <c r="K5" s="8"/>
      <c r="L5" s="8"/>
      <c r="M5" s="8"/>
      <c r="N5" s="9"/>
      <c r="O5" s="7" t="s">
        <v>6</v>
      </c>
      <c r="P5" s="8"/>
      <c r="Q5" s="8"/>
      <c r="R5" s="8"/>
      <c r="S5" s="9"/>
      <c r="T5" s="7" t="s">
        <v>6</v>
      </c>
      <c r="U5" s="8"/>
      <c r="V5" s="8"/>
      <c r="W5" s="8"/>
      <c r="X5" s="9"/>
      <c r="Y5" s="7" t="s">
        <v>5</v>
      </c>
      <c r="Z5" s="8"/>
      <c r="AA5" s="9"/>
      <c r="AB5" s="7" t="s">
        <v>7</v>
      </c>
      <c r="AC5" s="8"/>
      <c r="AD5" s="8"/>
      <c r="AE5" s="8"/>
      <c r="AF5" s="8"/>
      <c r="AG5" s="9"/>
    </row>
    <row r="6" spans="1:35" ht="18.75">
      <c r="A6" s="10"/>
      <c r="B6" s="7" t="s">
        <v>8</v>
      </c>
      <c r="C6" s="8"/>
      <c r="D6" s="8"/>
      <c r="E6" s="9"/>
      <c r="F6" s="11" t="s">
        <v>9</v>
      </c>
      <c r="G6" s="12"/>
      <c r="H6" s="12"/>
      <c r="I6" s="13"/>
      <c r="J6" s="7" t="s">
        <v>9</v>
      </c>
      <c r="K6" s="8"/>
      <c r="L6" s="8"/>
      <c r="M6" s="8"/>
      <c r="N6" s="9"/>
      <c r="O6" s="7" t="s">
        <v>10</v>
      </c>
      <c r="P6" s="8"/>
      <c r="Q6" s="8"/>
      <c r="R6" s="8"/>
      <c r="S6" s="9"/>
      <c r="T6" s="7" t="s">
        <v>11</v>
      </c>
      <c r="U6" s="8"/>
      <c r="V6" s="8"/>
      <c r="W6" s="8"/>
      <c r="X6" s="9"/>
      <c r="Y6" s="7" t="s">
        <v>12</v>
      </c>
      <c r="Z6" s="8"/>
      <c r="AA6" s="9"/>
      <c r="AB6" s="7" t="s">
        <v>13</v>
      </c>
      <c r="AC6" s="8"/>
      <c r="AD6" s="8"/>
      <c r="AE6" s="8"/>
      <c r="AF6" s="8"/>
      <c r="AG6" s="9"/>
    </row>
    <row r="7" spans="1:35" ht="18.75">
      <c r="A7" s="10"/>
      <c r="B7" s="14" t="s">
        <v>14</v>
      </c>
      <c r="C7" s="15" t="s">
        <v>15</v>
      </c>
      <c r="D7" s="15" t="s">
        <v>16</v>
      </c>
      <c r="E7" s="16" t="s">
        <v>17</v>
      </c>
      <c r="F7" s="17" t="s">
        <v>14</v>
      </c>
      <c r="G7" s="18" t="s">
        <v>15</v>
      </c>
      <c r="H7" s="18" t="s">
        <v>16</v>
      </c>
      <c r="I7" s="16" t="s">
        <v>17</v>
      </c>
      <c r="J7" s="16" t="s">
        <v>14</v>
      </c>
      <c r="K7" s="15" t="s">
        <v>18</v>
      </c>
      <c r="L7" s="15" t="s">
        <v>15</v>
      </c>
      <c r="M7" s="15" t="s">
        <v>16</v>
      </c>
      <c r="N7" s="16" t="s">
        <v>17</v>
      </c>
      <c r="O7" s="19" t="s">
        <v>14</v>
      </c>
      <c r="P7" s="15" t="s">
        <v>18</v>
      </c>
      <c r="Q7" s="15" t="s">
        <v>15</v>
      </c>
      <c r="R7" s="15" t="s">
        <v>16</v>
      </c>
      <c r="S7" s="16" t="s">
        <v>17</v>
      </c>
      <c r="T7" s="16" t="s">
        <v>14</v>
      </c>
      <c r="U7" s="15" t="s">
        <v>18</v>
      </c>
      <c r="V7" s="20" t="s">
        <v>15</v>
      </c>
      <c r="W7" s="15" t="s">
        <v>16</v>
      </c>
      <c r="X7" s="16" t="s">
        <v>17</v>
      </c>
      <c r="Y7" s="19" t="s">
        <v>14</v>
      </c>
      <c r="Z7" s="15" t="s">
        <v>15</v>
      </c>
      <c r="AA7" s="16" t="s">
        <v>17</v>
      </c>
      <c r="AB7" s="16" t="s">
        <v>14</v>
      </c>
      <c r="AC7" s="15" t="s">
        <v>18</v>
      </c>
      <c r="AD7" s="15"/>
      <c r="AE7" s="15" t="s">
        <v>15</v>
      </c>
      <c r="AF7" s="15" t="s">
        <v>16</v>
      </c>
      <c r="AG7" s="16" t="s">
        <v>17</v>
      </c>
    </row>
    <row r="8" spans="1:35" ht="18.75">
      <c r="A8" s="21"/>
      <c r="B8" s="22" t="s">
        <v>19</v>
      </c>
      <c r="C8" s="23" t="s">
        <v>19</v>
      </c>
      <c r="D8" s="23" t="s">
        <v>19</v>
      </c>
      <c r="E8" s="24" t="s">
        <v>20</v>
      </c>
      <c r="F8" s="25" t="s">
        <v>19</v>
      </c>
      <c r="G8" s="26" t="s">
        <v>19</v>
      </c>
      <c r="H8" s="26" t="s">
        <v>19</v>
      </c>
      <c r="I8" s="24" t="s">
        <v>20</v>
      </c>
      <c r="J8" s="24" t="s">
        <v>19</v>
      </c>
      <c r="K8" s="24" t="s">
        <v>19</v>
      </c>
      <c r="L8" s="23" t="s">
        <v>19</v>
      </c>
      <c r="M8" s="23" t="s">
        <v>19</v>
      </c>
      <c r="N8" s="24" t="s">
        <v>20</v>
      </c>
      <c r="O8" s="27" t="s">
        <v>19</v>
      </c>
      <c r="P8" s="24" t="s">
        <v>19</v>
      </c>
      <c r="Q8" s="23" t="s">
        <v>19</v>
      </c>
      <c r="R8" s="23" t="s">
        <v>19</v>
      </c>
      <c r="S8" s="24" t="s">
        <v>20</v>
      </c>
      <c r="T8" s="24" t="s">
        <v>19</v>
      </c>
      <c r="U8" s="24" t="s">
        <v>19</v>
      </c>
      <c r="V8" s="28" t="s">
        <v>19</v>
      </c>
      <c r="W8" s="23" t="s">
        <v>19</v>
      </c>
      <c r="X8" s="24" t="s">
        <v>20</v>
      </c>
      <c r="Y8" s="27" t="s">
        <v>19</v>
      </c>
      <c r="Z8" s="23" t="s">
        <v>19</v>
      </c>
      <c r="AA8" s="24" t="s">
        <v>20</v>
      </c>
      <c r="AB8" s="24" t="s">
        <v>19</v>
      </c>
      <c r="AC8" s="24" t="s">
        <v>19</v>
      </c>
      <c r="AD8" s="23"/>
      <c r="AE8" s="23" t="s">
        <v>19</v>
      </c>
      <c r="AF8" s="23" t="s">
        <v>19</v>
      </c>
      <c r="AG8" s="24" t="s">
        <v>20</v>
      </c>
    </row>
    <row r="9" spans="1:35" ht="18.75">
      <c r="A9" s="29" t="s">
        <v>21</v>
      </c>
      <c r="B9" s="30">
        <f>SUM(B10:B24)</f>
        <v>437237500</v>
      </c>
      <c r="C9" s="30">
        <f>SUM(C10:C24)</f>
        <v>389469622.67999995</v>
      </c>
      <c r="D9" s="30">
        <f>SUM(D10:D24)</f>
        <v>82581869.590000004</v>
      </c>
      <c r="E9" s="31">
        <f t="shared" ref="E9:E21" si="0">C9/B9*100</f>
        <v>89.075073084993832</v>
      </c>
      <c r="F9" s="30">
        <f>SUM(F10:F24)</f>
        <v>14394600</v>
      </c>
      <c r="G9" s="30">
        <f>SUM(G10:G24)</f>
        <v>10705465.289999999</v>
      </c>
      <c r="H9" s="30">
        <f>SUM(H10:H24)</f>
        <v>3689134.71</v>
      </c>
      <c r="I9" s="31">
        <f t="shared" ref="I9:I24" si="1">G9/F9*100</f>
        <v>74.371398232670586</v>
      </c>
      <c r="J9" s="30">
        <f>SUM(J10:J25)</f>
        <v>74326833</v>
      </c>
      <c r="K9" s="30">
        <f>SUM(K10:K25)</f>
        <v>10458043.460000001</v>
      </c>
      <c r="L9" s="30">
        <f>SUM(L10:L25)</f>
        <v>51702853.229999997</v>
      </c>
      <c r="M9" s="30">
        <f>SUM(M10:M25)</f>
        <v>27460787.190000001</v>
      </c>
      <c r="N9" s="32">
        <f>L9/J9*100</f>
        <v>69.561490975944039</v>
      </c>
      <c r="O9" s="30">
        <f>SUM(O10:O25)</f>
        <v>150756300</v>
      </c>
      <c r="P9" s="30">
        <f>SUM(P10:P25)</f>
        <v>51085393.230000004</v>
      </c>
      <c r="Q9" s="30">
        <f>SUM(Q10:Q25)</f>
        <v>5540059</v>
      </c>
      <c r="R9" s="30">
        <f>SUM(R10:R24)</f>
        <v>99632720.099999994</v>
      </c>
      <c r="S9" s="33">
        <f>Q9/O9*100</f>
        <v>3.6748441027008494</v>
      </c>
      <c r="T9" s="30">
        <f>SUM(T10:T25)</f>
        <v>60132967</v>
      </c>
      <c r="U9" s="30">
        <f>SUM(U10:U25)</f>
        <v>2272568.5099999998</v>
      </c>
      <c r="V9" s="30">
        <f>SUM(V10:V25)</f>
        <v>32860736.609999996</v>
      </c>
      <c r="W9" s="30">
        <f>SUM(W10:W24)</f>
        <v>57082314.460000001</v>
      </c>
      <c r="X9" s="32">
        <f t="shared" ref="X9:X24" si="2">V9/T9*100</f>
        <v>54.646790686380065</v>
      </c>
      <c r="Y9" s="30">
        <f>SUM(Y10:Y25)</f>
        <v>750000</v>
      </c>
      <c r="Z9" s="30">
        <f>SUM(Z10:Z25)</f>
        <v>749997.62</v>
      </c>
      <c r="AA9" s="32">
        <f>Z9/Y9*100</f>
        <v>99.999682666666672</v>
      </c>
      <c r="AB9" s="30">
        <f>SUM(AB10:AB25)</f>
        <v>737598200</v>
      </c>
      <c r="AC9" s="30">
        <f>SUM(AC10:AC25)</f>
        <v>63816005.200000003</v>
      </c>
      <c r="AD9" s="30"/>
      <c r="AE9" s="30">
        <f>SUM(AE10:AE25)</f>
        <v>491028734.43000007</v>
      </c>
      <c r="AF9" s="30">
        <f>SUM(AF10:AF25)</f>
        <v>240883081.44</v>
      </c>
      <c r="AG9" s="34">
        <f>AE9/AB9*100</f>
        <v>66.571303242063237</v>
      </c>
      <c r="AH9" s="35"/>
      <c r="AI9" s="35"/>
    </row>
    <row r="10" spans="1:35" s="47" customFormat="1" ht="18.75">
      <c r="A10" s="36" t="s">
        <v>22</v>
      </c>
      <c r="B10" s="37">
        <v>366218020</v>
      </c>
      <c r="C10" s="38">
        <v>328566955.99000001</v>
      </c>
      <c r="D10" s="39">
        <f t="shared" ref="D10:D21" si="3">SUM(B10-C10)</f>
        <v>37651064.00999999</v>
      </c>
      <c r="E10" s="40">
        <f t="shared" si="0"/>
        <v>89.718948289327756</v>
      </c>
      <c r="F10" s="37">
        <v>0</v>
      </c>
      <c r="G10" s="37">
        <v>0</v>
      </c>
      <c r="H10" s="39">
        <f>SUM(F10)-G10</f>
        <v>0</v>
      </c>
      <c r="I10" s="40"/>
      <c r="J10" s="37">
        <v>0</v>
      </c>
      <c r="K10" s="37">
        <v>0</v>
      </c>
      <c r="L10" s="37">
        <v>0</v>
      </c>
      <c r="M10" s="39">
        <f t="shared" ref="M10:M22" si="4">J10-K10-L10</f>
        <v>0</v>
      </c>
      <c r="N10" s="40">
        <v>0</v>
      </c>
      <c r="O10" s="41"/>
      <c r="P10" s="42"/>
      <c r="Q10" s="43"/>
      <c r="R10" s="39"/>
      <c r="S10" s="44"/>
      <c r="T10" s="43">
        <v>2530800</v>
      </c>
      <c r="U10" s="43">
        <v>0</v>
      </c>
      <c r="V10" s="45">
        <v>0</v>
      </c>
      <c r="W10" s="39">
        <f>T10-U10-V10</f>
        <v>2530800</v>
      </c>
      <c r="X10" s="40">
        <f t="shared" si="2"/>
        <v>0</v>
      </c>
      <c r="Y10" s="41"/>
      <c r="Z10" s="41"/>
      <c r="AA10" s="44"/>
      <c r="AB10" s="41">
        <f>B10+J10+O10+T10+Y10+F10</f>
        <v>368748820</v>
      </c>
      <c r="AC10" s="41">
        <f>K10+P10+U10</f>
        <v>0</v>
      </c>
      <c r="AD10" s="41"/>
      <c r="AE10" s="41">
        <f t="shared" ref="AE10:AE22" si="5">C10+L10+Q10+V10+Z10+G10</f>
        <v>328566955.99000001</v>
      </c>
      <c r="AF10" s="39">
        <f>AB10-AC10-AE10</f>
        <v>40181864.00999999</v>
      </c>
      <c r="AG10" s="44">
        <f>AE10/AB10*100</f>
        <v>89.103188449525078</v>
      </c>
      <c r="AH10" s="35"/>
      <c r="AI10" s="46"/>
    </row>
    <row r="11" spans="1:35" s="47" customFormat="1" ht="18.75">
      <c r="A11" s="48" t="s">
        <v>23</v>
      </c>
      <c r="B11" s="49">
        <v>5650440</v>
      </c>
      <c r="C11" s="49">
        <v>5173552.58</v>
      </c>
      <c r="D11" s="42">
        <f t="shared" si="3"/>
        <v>476887.41999999993</v>
      </c>
      <c r="E11" s="40">
        <f t="shared" si="0"/>
        <v>91.560171951210876</v>
      </c>
      <c r="F11" s="37">
        <v>2790532</v>
      </c>
      <c r="G11" s="37">
        <v>1173188.03</v>
      </c>
      <c r="H11" s="42">
        <f>SUM(F11-G11)</f>
        <v>1617343.97</v>
      </c>
      <c r="I11" s="40">
        <f t="shared" si="1"/>
        <v>42.041733619252533</v>
      </c>
      <c r="J11" s="49">
        <v>10281771.5</v>
      </c>
      <c r="K11" s="49">
        <v>1260831.79</v>
      </c>
      <c r="L11" s="49">
        <f>9735624.22+829540.12</f>
        <v>10565164.34</v>
      </c>
      <c r="M11" s="39">
        <f t="shared" si="4"/>
        <v>-1544224.629999999</v>
      </c>
      <c r="N11" s="40">
        <f t="shared" ref="N11:N22" si="6">L11/J11*100</f>
        <v>102.75626471566694</v>
      </c>
      <c r="O11" s="43">
        <v>30790000</v>
      </c>
      <c r="P11" s="43">
        <v>8168000</v>
      </c>
      <c r="Q11" s="43">
        <v>0</v>
      </c>
      <c r="R11" s="39">
        <f>O11-P11-Q11</f>
        <v>22622000</v>
      </c>
      <c r="S11" s="44">
        <f>Q11/O11*100</f>
        <v>0</v>
      </c>
      <c r="T11" s="41">
        <v>277000</v>
      </c>
      <c r="U11" s="41">
        <v>0</v>
      </c>
      <c r="V11" s="45">
        <v>200000</v>
      </c>
      <c r="W11" s="39">
        <f>T11-U11-V11</f>
        <v>77000</v>
      </c>
      <c r="X11" s="40">
        <f t="shared" si="2"/>
        <v>72.202166064981952</v>
      </c>
      <c r="Y11" s="50"/>
      <c r="Z11" s="50"/>
      <c r="AA11" s="44"/>
      <c r="AB11" s="41">
        <f>B11+F11+J11+O11+T11+Y11</f>
        <v>49789743.5</v>
      </c>
      <c r="AC11" s="41">
        <f t="shared" ref="AC11:AC22" si="7">K11+P11+U11</f>
        <v>9428831.7899999991</v>
      </c>
      <c r="AD11" s="41"/>
      <c r="AE11" s="41">
        <f t="shared" si="5"/>
        <v>17111904.949999999</v>
      </c>
      <c r="AF11" s="39">
        <f>AB11-AC11-AE11</f>
        <v>23249006.760000002</v>
      </c>
      <c r="AG11" s="44">
        <f>AE11/AB11*100</f>
        <v>34.368333209027277</v>
      </c>
      <c r="AH11" s="35"/>
      <c r="AI11" s="46"/>
    </row>
    <row r="12" spans="1:35" s="47" customFormat="1" ht="18.75">
      <c r="A12" s="48" t="s">
        <v>24</v>
      </c>
      <c r="B12" s="49">
        <v>4617720</v>
      </c>
      <c r="C12" s="49">
        <v>4105285.48</v>
      </c>
      <c r="D12" s="42">
        <f>SUM(B12-C12)</f>
        <v>512434.52</v>
      </c>
      <c r="E12" s="40">
        <f t="shared" si="0"/>
        <v>88.902867215855437</v>
      </c>
      <c r="F12" s="37">
        <v>140250</v>
      </c>
      <c r="G12" s="37">
        <v>97259</v>
      </c>
      <c r="H12" s="42">
        <f t="shared" ref="H12:H21" si="8">SUM(F12-G12)</f>
        <v>42991</v>
      </c>
      <c r="I12" s="40">
        <f t="shared" si="1"/>
        <v>69.346880570409979</v>
      </c>
      <c r="J12" s="49">
        <v>2382800</v>
      </c>
      <c r="K12" s="49">
        <v>417690.3</v>
      </c>
      <c r="L12" s="49">
        <v>1595301.26</v>
      </c>
      <c r="M12" s="39">
        <f t="shared" si="4"/>
        <v>369808.43999999994</v>
      </c>
      <c r="N12" s="40">
        <f t="shared" si="6"/>
        <v>66.95069917743831</v>
      </c>
      <c r="O12" s="43"/>
      <c r="P12" s="43"/>
      <c r="Q12" s="43"/>
      <c r="R12" s="39"/>
      <c r="S12" s="44"/>
      <c r="T12" s="43">
        <v>2621488</v>
      </c>
      <c r="U12" s="43">
        <v>0</v>
      </c>
      <c r="V12" s="43">
        <v>179685</v>
      </c>
      <c r="W12" s="39">
        <f>T12-U12-V12</f>
        <v>2441803</v>
      </c>
      <c r="X12" s="40">
        <f t="shared" si="2"/>
        <v>6.8543132755137544</v>
      </c>
      <c r="Y12" s="50"/>
      <c r="Z12" s="50"/>
      <c r="AA12" s="44"/>
      <c r="AB12" s="41">
        <f t="shared" ref="AB12:AB22" si="9">B12+J12+O12+T12+Y12+F12</f>
        <v>9762258</v>
      </c>
      <c r="AC12" s="41">
        <f t="shared" si="7"/>
        <v>417690.3</v>
      </c>
      <c r="AD12" s="41"/>
      <c r="AE12" s="41">
        <f t="shared" si="5"/>
        <v>5977530.7400000002</v>
      </c>
      <c r="AF12" s="39">
        <f>AB12-AC12-AE12</f>
        <v>3367036.959999999</v>
      </c>
      <c r="AG12" s="44">
        <f>AE12/AB12*100</f>
        <v>61.231026059749702</v>
      </c>
      <c r="AH12" s="35"/>
      <c r="AI12" s="46"/>
    </row>
    <row r="13" spans="1:35" s="59" customFormat="1" ht="18.75">
      <c r="A13" s="51" t="s">
        <v>25</v>
      </c>
      <c r="B13" s="52">
        <v>1991820</v>
      </c>
      <c r="C13" s="52">
        <v>1785566.12</v>
      </c>
      <c r="D13" s="53">
        <f t="shared" si="3"/>
        <v>206253.87999999989</v>
      </c>
      <c r="E13" s="54">
        <f t="shared" si="0"/>
        <v>89.644953861292691</v>
      </c>
      <c r="F13" s="55">
        <v>57420</v>
      </c>
      <c r="G13" s="55">
        <v>38883</v>
      </c>
      <c r="H13" s="53">
        <f t="shared" si="8"/>
        <v>18537</v>
      </c>
      <c r="I13" s="54">
        <f t="shared" si="1"/>
        <v>67.716823406478582</v>
      </c>
      <c r="J13" s="56">
        <v>589033</v>
      </c>
      <c r="K13" s="56">
        <v>121367.5</v>
      </c>
      <c r="L13" s="56">
        <v>513963.38</v>
      </c>
      <c r="M13" s="39">
        <f t="shared" si="4"/>
        <v>-46297.880000000005</v>
      </c>
      <c r="N13" s="40">
        <f t="shared" si="6"/>
        <v>87.255447487661982</v>
      </c>
      <c r="O13" s="57"/>
      <c r="P13" s="43"/>
      <c r="Q13" s="39"/>
      <c r="R13" s="39"/>
      <c r="S13" s="44"/>
      <c r="T13" s="56">
        <v>2641967</v>
      </c>
      <c r="U13" s="56">
        <v>0</v>
      </c>
      <c r="V13" s="56">
        <v>2402938.2999999998</v>
      </c>
      <c r="W13" s="39">
        <f>T13-U13-V13</f>
        <v>239028.70000000019</v>
      </c>
      <c r="X13" s="40">
        <f t="shared" si="2"/>
        <v>90.952623556615194</v>
      </c>
      <c r="Y13" s="57">
        <v>750000</v>
      </c>
      <c r="Z13" s="56">
        <v>749997.62</v>
      </c>
      <c r="AA13" s="54">
        <v>99.999682666666672</v>
      </c>
      <c r="AB13" s="57">
        <f t="shared" si="9"/>
        <v>6030240</v>
      </c>
      <c r="AC13" s="41">
        <f t="shared" si="7"/>
        <v>121367.5</v>
      </c>
      <c r="AD13" s="41"/>
      <c r="AE13" s="57">
        <f t="shared" si="5"/>
        <v>5491348.4199999999</v>
      </c>
      <c r="AF13" s="39">
        <f>AB13-AC13-AE13</f>
        <v>417524.08000000007</v>
      </c>
      <c r="AG13" s="58">
        <f>AE13/AB13*100</f>
        <v>91.063513558332659</v>
      </c>
      <c r="AH13" s="35"/>
      <c r="AI13" s="46"/>
    </row>
    <row r="14" spans="1:35" s="47" customFormat="1" ht="18.75">
      <c r="A14" s="48" t="s">
        <v>26</v>
      </c>
      <c r="B14" s="49">
        <v>2392500</v>
      </c>
      <c r="C14" s="49">
        <v>2084150</v>
      </c>
      <c r="D14" s="42">
        <f t="shared" si="3"/>
        <v>308350</v>
      </c>
      <c r="E14" s="40">
        <f t="shared" si="0"/>
        <v>87.111807732497397</v>
      </c>
      <c r="F14" s="37">
        <v>73738</v>
      </c>
      <c r="G14" s="37">
        <v>53883</v>
      </c>
      <c r="H14" s="42">
        <f t="shared" si="8"/>
        <v>19855</v>
      </c>
      <c r="I14" s="40">
        <f t="shared" si="1"/>
        <v>73.073584854484793</v>
      </c>
      <c r="J14" s="43">
        <v>1764800</v>
      </c>
      <c r="K14" s="43">
        <v>106626.5</v>
      </c>
      <c r="L14" s="43">
        <v>927456.57</v>
      </c>
      <c r="M14" s="39">
        <f t="shared" si="4"/>
        <v>730716.93</v>
      </c>
      <c r="N14" s="40">
        <f t="shared" si="6"/>
        <v>52.553069469628291</v>
      </c>
      <c r="O14" s="41"/>
      <c r="P14" s="41"/>
      <c r="Q14" s="43"/>
      <c r="R14" s="39"/>
      <c r="S14" s="44"/>
      <c r="T14" s="43"/>
      <c r="U14" s="43"/>
      <c r="V14" s="60"/>
      <c r="W14" s="53"/>
      <c r="X14" s="54"/>
      <c r="Y14" s="50"/>
      <c r="Z14" s="50"/>
      <c r="AA14" s="44"/>
      <c r="AB14" s="41">
        <f t="shared" si="9"/>
        <v>4231038</v>
      </c>
      <c r="AC14" s="41">
        <f t="shared" si="7"/>
        <v>106626.5</v>
      </c>
      <c r="AD14" s="41"/>
      <c r="AE14" s="41">
        <f t="shared" si="5"/>
        <v>3065489.57</v>
      </c>
      <c r="AF14" s="39">
        <f>AB14-AC14-AE14</f>
        <v>1058921.9300000002</v>
      </c>
      <c r="AG14" s="44">
        <f>AE14/AB14*100</f>
        <v>72.452423495132862</v>
      </c>
      <c r="AH14" s="35"/>
      <c r="AI14" s="46"/>
    </row>
    <row r="15" spans="1:35" s="47" customFormat="1" ht="18.75">
      <c r="A15" s="48" t="s">
        <v>27</v>
      </c>
      <c r="B15" s="49">
        <v>1943880</v>
      </c>
      <c r="C15" s="49">
        <v>1779812.9</v>
      </c>
      <c r="D15" s="42">
        <f t="shared" si="3"/>
        <v>164067.10000000009</v>
      </c>
      <c r="E15" s="40">
        <f t="shared" si="0"/>
        <v>91.559813362964789</v>
      </c>
      <c r="F15" s="37">
        <v>57750</v>
      </c>
      <c r="G15" s="37">
        <v>44250</v>
      </c>
      <c r="H15" s="42">
        <f t="shared" si="8"/>
        <v>13500</v>
      </c>
      <c r="I15" s="40">
        <f t="shared" si="1"/>
        <v>76.623376623376629</v>
      </c>
      <c r="J15" s="43">
        <v>11525900</v>
      </c>
      <c r="K15" s="43">
        <v>6888900.7199999997</v>
      </c>
      <c r="L15" s="43">
        <v>4353996.2699999996</v>
      </c>
      <c r="M15" s="39">
        <f t="shared" si="4"/>
        <v>283003.01000000071</v>
      </c>
      <c r="N15" s="40">
        <f t="shared" si="6"/>
        <v>37.775759550230347</v>
      </c>
      <c r="O15" s="43">
        <v>13551000</v>
      </c>
      <c r="P15" s="43">
        <v>0</v>
      </c>
      <c r="Q15" s="39">
        <v>0</v>
      </c>
      <c r="R15" s="39">
        <f>O15-P15-Q15</f>
        <v>13551000</v>
      </c>
      <c r="S15" s="44">
        <f>Q15/O15*100</f>
        <v>0</v>
      </c>
      <c r="T15" s="43"/>
      <c r="U15" s="43"/>
      <c r="V15" s="43"/>
      <c r="W15" s="39">
        <f>T15-U15-V15</f>
        <v>0</v>
      </c>
      <c r="X15" s="54"/>
      <c r="Y15" s="50"/>
      <c r="Z15" s="50"/>
      <c r="AA15" s="44"/>
      <c r="AB15" s="41">
        <f t="shared" si="9"/>
        <v>27078530</v>
      </c>
      <c r="AC15" s="41">
        <f t="shared" si="7"/>
        <v>6888900.7199999997</v>
      </c>
      <c r="AD15" s="41"/>
      <c r="AE15" s="41">
        <f t="shared" si="5"/>
        <v>6178059.1699999999</v>
      </c>
      <c r="AF15" s="39">
        <f>AB15-AC15-AE15</f>
        <v>14011570.110000001</v>
      </c>
      <c r="AG15" s="44">
        <f>AE15/AB15*100</f>
        <v>22.81534178554006</v>
      </c>
      <c r="AH15" s="35"/>
      <c r="AI15" s="46"/>
    </row>
    <row r="16" spans="1:35" s="59" customFormat="1" ht="18.75">
      <c r="A16" s="51" t="s">
        <v>28</v>
      </c>
      <c r="B16" s="52">
        <v>713220</v>
      </c>
      <c r="C16" s="52">
        <v>625000</v>
      </c>
      <c r="D16" s="53">
        <f t="shared" si="3"/>
        <v>88220</v>
      </c>
      <c r="E16" s="54">
        <f t="shared" si="0"/>
        <v>87.630745071646899</v>
      </c>
      <c r="F16" s="55">
        <v>28710</v>
      </c>
      <c r="G16" s="55">
        <v>18360</v>
      </c>
      <c r="H16" s="53">
        <f t="shared" si="8"/>
        <v>10350</v>
      </c>
      <c r="I16" s="54">
        <f t="shared" si="1"/>
        <v>63.949843260188089</v>
      </c>
      <c r="J16" s="56">
        <v>640100</v>
      </c>
      <c r="K16" s="56">
        <v>101080.5</v>
      </c>
      <c r="L16" s="56">
        <v>355471.75</v>
      </c>
      <c r="M16" s="61">
        <f t="shared" si="4"/>
        <v>183547.75</v>
      </c>
      <c r="N16" s="40">
        <f t="shared" si="6"/>
        <v>55.533783783783782</v>
      </c>
      <c r="O16" s="57"/>
      <c r="P16" s="57"/>
      <c r="Q16" s="57"/>
      <c r="R16" s="61"/>
      <c r="S16" s="58"/>
      <c r="T16" s="57"/>
      <c r="U16" s="57"/>
      <c r="V16" s="57"/>
      <c r="W16" s="53"/>
      <c r="X16" s="58"/>
      <c r="Y16" s="62"/>
      <c r="Z16" s="62"/>
      <c r="AA16" s="58"/>
      <c r="AB16" s="57">
        <f t="shared" si="9"/>
        <v>1382030</v>
      </c>
      <c r="AC16" s="57">
        <f t="shared" si="7"/>
        <v>101080.5</v>
      </c>
      <c r="AD16" s="57"/>
      <c r="AE16" s="57">
        <f t="shared" si="5"/>
        <v>998831.75</v>
      </c>
      <c r="AF16" s="61">
        <f>AB16-AC16-AE16</f>
        <v>282117.75</v>
      </c>
      <c r="AG16" s="58">
        <f>AE16/AB16*100</f>
        <v>72.272797985571941</v>
      </c>
      <c r="AH16" s="35"/>
      <c r="AI16" s="63"/>
    </row>
    <row r="17" spans="1:35" s="47" customFormat="1" ht="18.75">
      <c r="A17" s="48" t="s">
        <v>29</v>
      </c>
      <c r="B17" s="49">
        <v>588360</v>
      </c>
      <c r="C17" s="49">
        <v>512157.14</v>
      </c>
      <c r="D17" s="42">
        <f t="shared" si="3"/>
        <v>76202.859999999986</v>
      </c>
      <c r="E17" s="40">
        <f t="shared" si="0"/>
        <v>87.048259568971375</v>
      </c>
      <c r="F17" s="37">
        <v>20460</v>
      </c>
      <c r="G17" s="37">
        <v>14420</v>
      </c>
      <c r="H17" s="42">
        <f t="shared" si="8"/>
        <v>6040</v>
      </c>
      <c r="I17" s="40">
        <f t="shared" si="1"/>
        <v>70.478983382209194</v>
      </c>
      <c r="J17" s="43">
        <v>493100</v>
      </c>
      <c r="K17" s="43">
        <v>29657.8</v>
      </c>
      <c r="L17" s="43">
        <v>371169.4</v>
      </c>
      <c r="M17" s="39">
        <f t="shared" si="4"/>
        <v>92272.799999999988</v>
      </c>
      <c r="N17" s="40">
        <f t="shared" si="6"/>
        <v>75.272642466031243</v>
      </c>
      <c r="O17" s="41"/>
      <c r="P17" s="41"/>
      <c r="Q17" s="41"/>
      <c r="R17" s="39"/>
      <c r="S17" s="44"/>
      <c r="T17" s="41"/>
      <c r="U17" s="41"/>
      <c r="V17" s="45"/>
      <c r="W17" s="42"/>
      <c r="X17" s="44"/>
      <c r="Y17" s="50"/>
      <c r="Z17" s="50"/>
      <c r="AA17" s="44"/>
      <c r="AB17" s="41">
        <f t="shared" si="9"/>
        <v>1101920</v>
      </c>
      <c r="AC17" s="41">
        <f t="shared" si="7"/>
        <v>29657.8</v>
      </c>
      <c r="AD17" s="41"/>
      <c r="AE17" s="41">
        <f t="shared" si="5"/>
        <v>897746.54</v>
      </c>
      <c r="AF17" s="39">
        <f>AB17-AC17-AE17</f>
        <v>174515.65999999992</v>
      </c>
      <c r="AG17" s="44">
        <f>AE17/AB17*100</f>
        <v>81.471117685494406</v>
      </c>
      <c r="AH17" s="35"/>
      <c r="AI17" s="46"/>
    </row>
    <row r="18" spans="1:35" s="47" customFormat="1" ht="19.5" customHeight="1">
      <c r="A18" s="48" t="s">
        <v>30</v>
      </c>
      <c r="B18" s="49">
        <v>4206180</v>
      </c>
      <c r="C18" s="49">
        <v>3981160</v>
      </c>
      <c r="D18" s="42">
        <f t="shared" si="3"/>
        <v>225020</v>
      </c>
      <c r="E18" s="40">
        <f t="shared" si="0"/>
        <v>94.650252723373711</v>
      </c>
      <c r="F18" s="37">
        <v>110847</v>
      </c>
      <c r="G18" s="37">
        <v>78678</v>
      </c>
      <c r="H18" s="42">
        <f t="shared" si="8"/>
        <v>32169</v>
      </c>
      <c r="I18" s="40">
        <f t="shared" si="1"/>
        <v>70.978916885436689</v>
      </c>
      <c r="J18" s="43">
        <v>8250400</v>
      </c>
      <c r="K18" s="43">
        <v>338723.11</v>
      </c>
      <c r="L18" s="43">
        <v>6339512.9400000004</v>
      </c>
      <c r="M18" s="39">
        <f t="shared" si="4"/>
        <v>1572163.9499999993</v>
      </c>
      <c r="N18" s="40">
        <f t="shared" si="6"/>
        <v>76.838855570639012</v>
      </c>
      <c r="O18" s="43">
        <v>535000</v>
      </c>
      <c r="P18" s="43">
        <v>447489</v>
      </c>
      <c r="Q18" s="39">
        <v>0</v>
      </c>
      <c r="R18" s="39">
        <f>O18-P18-Q18</f>
        <v>87511</v>
      </c>
      <c r="S18" s="44">
        <f>Q18/O18*100</f>
        <v>0</v>
      </c>
      <c r="T18" s="43">
        <v>9705600</v>
      </c>
      <c r="U18" s="43">
        <v>0</v>
      </c>
      <c r="V18" s="43">
        <v>8037688.5999999996</v>
      </c>
      <c r="W18" s="39">
        <f>T18-U18-V18</f>
        <v>1667911.4000000004</v>
      </c>
      <c r="X18" s="40">
        <f t="shared" si="2"/>
        <v>82.814958374546649</v>
      </c>
      <c r="Y18" s="50"/>
      <c r="Z18" s="50"/>
      <c r="AA18" s="44"/>
      <c r="AB18" s="41">
        <f t="shared" si="9"/>
        <v>22808027</v>
      </c>
      <c r="AC18" s="41">
        <f t="shared" si="7"/>
        <v>786212.11</v>
      </c>
      <c r="AD18" s="41"/>
      <c r="AE18" s="41">
        <f t="shared" si="5"/>
        <v>18437039.539999999</v>
      </c>
      <c r="AF18" s="39">
        <f>AB18-AC18-AE18</f>
        <v>3584775.3500000015</v>
      </c>
      <c r="AG18" s="44">
        <f>AE18/AB18*100</f>
        <v>80.835749361398072</v>
      </c>
      <c r="AH18" s="35"/>
      <c r="AI18" s="46"/>
    </row>
    <row r="19" spans="1:35" s="47" customFormat="1" ht="18.75">
      <c r="A19" s="48" t="s">
        <v>31</v>
      </c>
      <c r="B19" s="49">
        <v>1864860</v>
      </c>
      <c r="C19" s="49">
        <v>1617900</v>
      </c>
      <c r="D19" s="42">
        <f t="shared" si="3"/>
        <v>246960</v>
      </c>
      <c r="E19" s="40">
        <f t="shared" si="0"/>
        <v>86.757182844824811</v>
      </c>
      <c r="F19" s="37">
        <v>57458</v>
      </c>
      <c r="G19" s="37">
        <v>41922</v>
      </c>
      <c r="H19" s="42">
        <f t="shared" si="8"/>
        <v>15536</v>
      </c>
      <c r="I19" s="40">
        <f t="shared" si="1"/>
        <v>72.961119426363609</v>
      </c>
      <c r="J19" s="43">
        <v>1593000</v>
      </c>
      <c r="K19" s="43">
        <v>22400</v>
      </c>
      <c r="L19" s="43">
        <v>1328034.8</v>
      </c>
      <c r="M19" s="39">
        <f t="shared" si="4"/>
        <v>242565.19999999995</v>
      </c>
      <c r="N19" s="40">
        <f t="shared" si="6"/>
        <v>83.366905210295045</v>
      </c>
      <c r="O19" s="43"/>
      <c r="P19" s="43"/>
      <c r="Q19" s="43"/>
      <c r="R19" s="39"/>
      <c r="S19" s="44"/>
      <c r="T19" s="41"/>
      <c r="U19" s="41"/>
      <c r="V19" s="45"/>
      <c r="W19" s="42"/>
      <c r="X19" s="40"/>
      <c r="Y19" s="50"/>
      <c r="Z19" s="50"/>
      <c r="AA19" s="44"/>
      <c r="AB19" s="41">
        <f t="shared" si="9"/>
        <v>3515318</v>
      </c>
      <c r="AC19" s="41">
        <f t="shared" si="7"/>
        <v>22400</v>
      </c>
      <c r="AD19" s="41"/>
      <c r="AE19" s="41">
        <f t="shared" si="5"/>
        <v>2987856.8</v>
      </c>
      <c r="AF19" s="39">
        <f>AB19-AC19-AE19</f>
        <v>505061.20000000019</v>
      </c>
      <c r="AG19" s="44">
        <f>AE19/AB19*100</f>
        <v>84.995348927180984</v>
      </c>
      <c r="AH19" s="35"/>
      <c r="AI19" s="46"/>
    </row>
    <row r="20" spans="1:35" s="47" customFormat="1" ht="18.75">
      <c r="A20" s="48" t="s">
        <v>32</v>
      </c>
      <c r="B20" s="49">
        <v>1230540</v>
      </c>
      <c r="C20" s="49">
        <v>1052400</v>
      </c>
      <c r="D20" s="42">
        <f t="shared" si="3"/>
        <v>178140</v>
      </c>
      <c r="E20" s="40">
        <f t="shared" si="0"/>
        <v>85.523428738602576</v>
      </c>
      <c r="F20" s="37">
        <v>45375</v>
      </c>
      <c r="G20" s="37">
        <v>30000</v>
      </c>
      <c r="H20" s="42">
        <f t="shared" si="8"/>
        <v>15375</v>
      </c>
      <c r="I20" s="40">
        <f t="shared" si="1"/>
        <v>66.11570247933885</v>
      </c>
      <c r="J20" s="43">
        <v>2534000</v>
      </c>
      <c r="K20" s="43">
        <v>51176.4</v>
      </c>
      <c r="L20" s="43">
        <v>1326797.5</v>
      </c>
      <c r="M20" s="39">
        <f t="shared" si="4"/>
        <v>1156026.1000000001</v>
      </c>
      <c r="N20" s="40">
        <f t="shared" si="6"/>
        <v>52.359806629834246</v>
      </c>
      <c r="O20" s="41"/>
      <c r="P20" s="41"/>
      <c r="Q20" s="43"/>
      <c r="R20" s="39"/>
      <c r="S20" s="44"/>
      <c r="T20" s="41">
        <v>75000</v>
      </c>
      <c r="U20" s="41">
        <v>0</v>
      </c>
      <c r="V20" s="45">
        <v>0</v>
      </c>
      <c r="W20" s="39">
        <f>T20-U20-V20</f>
        <v>75000</v>
      </c>
      <c r="X20" s="40">
        <f t="shared" si="2"/>
        <v>0</v>
      </c>
      <c r="Y20" s="50"/>
      <c r="Z20" s="50"/>
      <c r="AA20" s="44"/>
      <c r="AB20" s="41">
        <f t="shared" si="9"/>
        <v>3884915</v>
      </c>
      <c r="AC20" s="41">
        <f t="shared" si="7"/>
        <v>51176.4</v>
      </c>
      <c r="AD20" s="41"/>
      <c r="AE20" s="41">
        <f t="shared" si="5"/>
        <v>2409197.5</v>
      </c>
      <c r="AF20" s="39">
        <f>AB20-AC20-AE20</f>
        <v>1424541.1</v>
      </c>
      <c r="AG20" s="44">
        <f>AE20/AB20*100</f>
        <v>62.014162472023195</v>
      </c>
      <c r="AH20" s="35"/>
      <c r="AI20" s="46"/>
    </row>
    <row r="21" spans="1:35" s="47" customFormat="1" ht="18.75">
      <c r="A21" s="48" t="s">
        <v>33</v>
      </c>
      <c r="B21" s="49">
        <v>534960</v>
      </c>
      <c r="C21" s="49">
        <v>563150</v>
      </c>
      <c r="D21" s="42">
        <f t="shared" si="3"/>
        <v>-28190</v>
      </c>
      <c r="E21" s="40">
        <f t="shared" si="0"/>
        <v>105.26955286376551</v>
      </c>
      <c r="F21" s="37">
        <v>16170</v>
      </c>
      <c r="G21" s="37">
        <v>11877</v>
      </c>
      <c r="H21" s="42">
        <f t="shared" si="8"/>
        <v>4293</v>
      </c>
      <c r="I21" s="40">
        <f t="shared" si="1"/>
        <v>73.450834879406315</v>
      </c>
      <c r="J21" s="43">
        <v>780800</v>
      </c>
      <c r="K21" s="43">
        <v>75749.600000000006</v>
      </c>
      <c r="L21" s="43">
        <v>579131.9</v>
      </c>
      <c r="M21" s="39">
        <f t="shared" si="4"/>
        <v>125918.5</v>
      </c>
      <c r="N21" s="40">
        <f t="shared" si="6"/>
        <v>74.171606045081973</v>
      </c>
      <c r="O21" s="41"/>
      <c r="P21" s="41"/>
      <c r="Q21" s="41"/>
      <c r="R21" s="42"/>
      <c r="S21" s="44"/>
      <c r="T21" s="41"/>
      <c r="U21" s="41"/>
      <c r="V21" s="45"/>
      <c r="W21" s="42"/>
      <c r="X21" s="40"/>
      <c r="Y21" s="50"/>
      <c r="Z21" s="50"/>
      <c r="AA21" s="44"/>
      <c r="AB21" s="41">
        <f t="shared" si="9"/>
        <v>1331930</v>
      </c>
      <c r="AC21" s="41">
        <f t="shared" si="7"/>
        <v>75749.600000000006</v>
      </c>
      <c r="AD21" s="41"/>
      <c r="AE21" s="41">
        <f t="shared" si="5"/>
        <v>1154158.8999999999</v>
      </c>
      <c r="AF21" s="39">
        <f>AB21-AC21-AE21</f>
        <v>102021.5</v>
      </c>
      <c r="AG21" s="44">
        <f>AE21/AB21*100</f>
        <v>86.6531199087039</v>
      </c>
      <c r="AH21" s="35"/>
      <c r="AI21" s="46"/>
    </row>
    <row r="22" spans="1:35" s="47" customFormat="1" ht="18.75">
      <c r="A22" s="48" t="s">
        <v>34</v>
      </c>
      <c r="B22" s="64"/>
      <c r="C22" s="64"/>
      <c r="D22" s="42"/>
      <c r="E22" s="40"/>
      <c r="F22" s="37"/>
      <c r="G22" s="37"/>
      <c r="H22" s="42"/>
      <c r="I22" s="40"/>
      <c r="J22" s="43">
        <v>200900</v>
      </c>
      <c r="K22" s="43">
        <v>20000</v>
      </c>
      <c r="L22" s="43">
        <v>73543.600000000006</v>
      </c>
      <c r="M22" s="39">
        <f t="shared" si="4"/>
        <v>107356.4</v>
      </c>
      <c r="N22" s="40">
        <f t="shared" si="6"/>
        <v>36.607068193130914</v>
      </c>
      <c r="O22" s="41"/>
      <c r="P22" s="41"/>
      <c r="Q22" s="41"/>
      <c r="R22" s="42"/>
      <c r="S22" s="44"/>
      <c r="T22" s="41"/>
      <c r="U22" s="41"/>
      <c r="V22" s="45"/>
      <c r="W22" s="42"/>
      <c r="X22" s="44"/>
      <c r="Y22" s="50"/>
      <c r="Z22" s="50"/>
      <c r="AA22" s="44"/>
      <c r="AB22" s="41">
        <f t="shared" si="9"/>
        <v>200900</v>
      </c>
      <c r="AC22" s="41">
        <f t="shared" si="7"/>
        <v>20000</v>
      </c>
      <c r="AD22" s="41"/>
      <c r="AE22" s="41">
        <f t="shared" si="5"/>
        <v>73543.600000000006</v>
      </c>
      <c r="AF22" s="39">
        <f>AB22-AC22-AE22</f>
        <v>107356.4</v>
      </c>
      <c r="AG22" s="44">
        <f>AE22/AB22*100</f>
        <v>36.607068193130914</v>
      </c>
      <c r="AH22" s="35"/>
      <c r="AI22" s="46"/>
    </row>
    <row r="23" spans="1:35" ht="18.75">
      <c r="A23" s="65" t="s">
        <v>35</v>
      </c>
      <c r="B23" s="66">
        <f>[1]สสภ.!C9</f>
        <v>14123700</v>
      </c>
      <c r="C23" s="66">
        <f>[1]สสภ.!D9</f>
        <v>12041875</v>
      </c>
      <c r="D23" s="66">
        <f>[1]สสภ.!E9</f>
        <v>2081825</v>
      </c>
      <c r="E23" s="67">
        <f>C23/B23*100</f>
        <v>85.260059332894357</v>
      </c>
      <c r="F23" s="66">
        <f>[1]สสภ.!G9</f>
        <v>1247176</v>
      </c>
      <c r="G23" s="66">
        <f>[1]สสภ.!H9</f>
        <v>1141031</v>
      </c>
      <c r="H23" s="66">
        <f>[1]สสภ.!I9</f>
        <v>106145</v>
      </c>
      <c r="I23" s="67">
        <f t="shared" si="1"/>
        <v>91.489172338146346</v>
      </c>
      <c r="J23" s="66">
        <f>[1]สสภ.!K9</f>
        <v>7024784.5</v>
      </c>
      <c r="K23" s="66">
        <f>[1]สสภ.!L9</f>
        <v>374727.39999999997</v>
      </c>
      <c r="L23" s="66">
        <f>[1]สสภ.!M9</f>
        <v>5496641.9100000011</v>
      </c>
      <c r="M23" s="66">
        <f>[2]สสภ.!N9</f>
        <v>4520317.3500000006</v>
      </c>
      <c r="N23" s="67">
        <f>L23/J23*100</f>
        <v>78.246413252961716</v>
      </c>
      <c r="O23" s="66">
        <f>[1]สสภ.!P9</f>
        <v>57079900</v>
      </c>
      <c r="P23" s="66">
        <f>[1]สสภ.!Q9</f>
        <v>42241904.230000004</v>
      </c>
      <c r="Q23" s="66">
        <f>[1]สสภ.!R9</f>
        <v>3430029</v>
      </c>
      <c r="R23" s="66">
        <f>[2]สสภ.!S9</f>
        <v>36924109.100000001</v>
      </c>
      <c r="S23" s="68">
        <f>Q23/O23*100</f>
        <v>6.0091713545398644</v>
      </c>
      <c r="T23" s="66">
        <f>[1]สสภ.!U9</f>
        <v>30517860</v>
      </c>
      <c r="U23" s="66">
        <f>[1]สสภ.!V9</f>
        <v>2170173.5099999998</v>
      </c>
      <c r="V23" s="66">
        <f>[1]สสภ.!W9</f>
        <v>18700152.609999996</v>
      </c>
      <c r="W23" s="66">
        <f>[2]สสภ.!X9</f>
        <v>33091132.640000001</v>
      </c>
      <c r="X23" s="67">
        <f t="shared" si="2"/>
        <v>61.276094097030374</v>
      </c>
      <c r="Y23" s="69"/>
      <c r="Z23" s="69"/>
      <c r="AA23" s="68"/>
      <c r="AB23" s="66">
        <f>[1]สสภ.!Z9</f>
        <v>109993420.5</v>
      </c>
      <c r="AC23" s="66">
        <f>[1]สสภ.!AA9</f>
        <v>44786805.140000001</v>
      </c>
      <c r="AD23" s="66"/>
      <c r="AE23" s="66">
        <f>[1]สสภ.!AB9</f>
        <v>40809729.519999996</v>
      </c>
      <c r="AF23" s="66">
        <f>[2]สสภ.!AC9</f>
        <v>82526506.910000011</v>
      </c>
      <c r="AG23" s="68">
        <f>AE23/AB23*100</f>
        <v>37.101973313031024</v>
      </c>
      <c r="AH23" s="35"/>
      <c r="AI23" s="46"/>
    </row>
    <row r="24" spans="1:35" ht="18.75">
      <c r="A24" s="70" t="s">
        <v>36</v>
      </c>
      <c r="B24" s="71">
        <f>'[1]ทสจ. '!C9</f>
        <v>31161300</v>
      </c>
      <c r="C24" s="71">
        <f>'[1]ทสจ. '!D9</f>
        <v>25580657.469999999</v>
      </c>
      <c r="D24" s="71">
        <f>'[1]ทสจ. '!E9</f>
        <v>40394634.800000004</v>
      </c>
      <c r="E24" s="72">
        <f>C24/B24*100</f>
        <v>82.091111314354663</v>
      </c>
      <c r="F24" s="71">
        <f>'[1]ทสจ. '!G9</f>
        <v>9748714</v>
      </c>
      <c r="G24" s="71">
        <f>'[1]ทสจ. '!H9</f>
        <v>7961714.2599999998</v>
      </c>
      <c r="H24" s="71">
        <f>'[1]ทสจ. '!I9</f>
        <v>1786999.74</v>
      </c>
      <c r="I24" s="72">
        <f t="shared" si="1"/>
        <v>81.669379776655674</v>
      </c>
      <c r="J24" s="71">
        <f>'[1]ทสจ. '!K9</f>
        <v>26215333.5</v>
      </c>
      <c r="K24" s="71">
        <f>'[1]ทสจ. '!L9</f>
        <v>649111.84000000008</v>
      </c>
      <c r="L24" s="71">
        <f>'[1]ทสจ. '!M9</f>
        <v>17873692.609999992</v>
      </c>
      <c r="M24" s="71">
        <f>'[2]ทสจ. '!N9</f>
        <v>19620477.77</v>
      </c>
      <c r="N24" s="72">
        <f>L24/J24*100</f>
        <v>68.180298411996148</v>
      </c>
      <c r="O24" s="71">
        <f>'[1]ทสจ. '!P9</f>
        <v>48800400</v>
      </c>
      <c r="P24" s="71">
        <f>'[1]ทสจ. '!Q9</f>
        <v>228000</v>
      </c>
      <c r="Q24" s="71">
        <f>'[1]ทสจ. '!R9</f>
        <v>2110030</v>
      </c>
      <c r="R24" s="71">
        <f>'[2]ทสจ. '!S9</f>
        <v>26448100</v>
      </c>
      <c r="S24" s="73">
        <f>Q24/O24*100</f>
        <v>4.3237965262579818</v>
      </c>
      <c r="T24" s="74">
        <f>'[1]ทสจ. '!U9</f>
        <v>11763252</v>
      </c>
      <c r="U24" s="74">
        <f>'[1]ทสจ. '!V9</f>
        <v>102395</v>
      </c>
      <c r="V24" s="74">
        <f>'[1]ทสจ. '!W9</f>
        <v>3340272.1000000006</v>
      </c>
      <c r="W24" s="74">
        <f>'[2]ทสจ. '!X9</f>
        <v>16959638.719999999</v>
      </c>
      <c r="X24" s="72">
        <f t="shared" si="2"/>
        <v>28.39582200568347</v>
      </c>
      <c r="Y24" s="75"/>
      <c r="Z24" s="75"/>
      <c r="AA24" s="73"/>
      <c r="AB24" s="71">
        <f>'[1]ทสจ. '!Z9</f>
        <v>127688999.5</v>
      </c>
      <c r="AC24" s="71">
        <f>'[1]ทสจ. '!AA9</f>
        <v>979506.83999999985</v>
      </c>
      <c r="AD24" s="71"/>
      <c r="AE24" s="71">
        <f>'[1]ทสจ. '!AB9</f>
        <v>56866366.43999999</v>
      </c>
      <c r="AF24" s="71">
        <f>'[1]ทสจ. '!AC9</f>
        <v>69843126.219999984</v>
      </c>
      <c r="AG24" s="73">
        <f>AE24/AB24*100</f>
        <v>44.535055222200242</v>
      </c>
      <c r="AH24" s="35"/>
      <c r="AI24" s="46"/>
    </row>
    <row r="25" spans="1:35" ht="18.75">
      <c r="A25" s="76" t="s">
        <v>37</v>
      </c>
      <c r="B25" s="77"/>
      <c r="C25" s="77"/>
      <c r="D25" s="77"/>
      <c r="E25" s="77"/>
      <c r="F25" s="78"/>
      <c r="G25" s="78"/>
      <c r="H25" s="78"/>
      <c r="I25" s="78"/>
      <c r="J25" s="77">
        <v>50110.5</v>
      </c>
      <c r="K25" s="77">
        <v>0</v>
      </c>
      <c r="L25" s="79">
        <v>2975</v>
      </c>
      <c r="M25" s="77">
        <f>SUM(J25-L25)</f>
        <v>47135.5</v>
      </c>
      <c r="N25" s="80">
        <f>L25/J25*100</f>
        <v>5.9368794963131482</v>
      </c>
      <c r="O25" s="77"/>
      <c r="P25" s="77"/>
      <c r="Q25" s="81"/>
      <c r="R25" s="77"/>
      <c r="S25" s="82"/>
      <c r="T25" s="78"/>
      <c r="U25" s="78"/>
      <c r="V25" s="78"/>
      <c r="W25" s="77"/>
      <c r="X25" s="83"/>
      <c r="Y25" s="84"/>
      <c r="Z25" s="84"/>
      <c r="AA25" s="84"/>
      <c r="AB25" s="78">
        <f>B25+J25+O25+T25+Y25+F25</f>
        <v>50110.5</v>
      </c>
      <c r="AC25" s="78">
        <f>K25+P25+U25</f>
        <v>0</v>
      </c>
      <c r="AD25" s="78"/>
      <c r="AE25" s="78">
        <f>C25+L25+Q25+V25+Z25+G25</f>
        <v>2975</v>
      </c>
      <c r="AF25" s="77">
        <f>AB25-AC25-AE25</f>
        <v>47135.5</v>
      </c>
      <c r="AG25" s="85">
        <f>AE25/AB25*100</f>
        <v>5.9368794963131482</v>
      </c>
      <c r="AH25" s="35"/>
      <c r="AI25" s="46"/>
    </row>
    <row r="26" spans="1:35" ht="17.25">
      <c r="A26" s="86"/>
      <c r="B26" s="86"/>
      <c r="C26" s="86"/>
      <c r="D26" s="86"/>
      <c r="E26" s="86"/>
      <c r="F26" s="87"/>
      <c r="G26" s="87"/>
      <c r="H26" s="87"/>
      <c r="I26" s="87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35"/>
    </row>
    <row r="27" spans="1:35" ht="21.75">
      <c r="A27" s="88"/>
      <c r="B27" s="88"/>
      <c r="C27" s="89"/>
      <c r="D27" s="88"/>
      <c r="E27" s="88"/>
      <c r="F27" s="90"/>
      <c r="G27" s="90"/>
      <c r="H27" s="90"/>
      <c r="I27" s="90"/>
      <c r="J27" s="88"/>
      <c r="K27" s="88"/>
      <c r="L27" s="91"/>
      <c r="M27" s="88"/>
      <c r="N27" s="88"/>
      <c r="O27" s="88"/>
      <c r="P27" s="88"/>
      <c r="Q27" s="88"/>
      <c r="R27" s="89"/>
      <c r="S27" s="88"/>
      <c r="T27" s="91"/>
      <c r="U27" s="91"/>
      <c r="V27" s="92"/>
      <c r="W27" s="88"/>
      <c r="X27" s="88"/>
      <c r="Y27" s="88"/>
      <c r="Z27" s="88"/>
      <c r="AA27" s="93" t="s">
        <v>38</v>
      </c>
      <c r="AB27" s="93"/>
      <c r="AC27" s="93"/>
      <c r="AD27" s="93"/>
      <c r="AE27" s="93"/>
      <c r="AF27" s="93"/>
      <c r="AG27" s="93"/>
    </row>
  </sheetData>
  <mergeCells count="18">
    <mergeCell ref="AB6:AG6"/>
    <mergeCell ref="AA27:AG27"/>
    <mergeCell ref="B6:E6"/>
    <mergeCell ref="F6:I6"/>
    <mergeCell ref="J6:N6"/>
    <mergeCell ref="O6:S6"/>
    <mergeCell ref="T6:X6"/>
    <mergeCell ref="Y6:AA6"/>
    <mergeCell ref="A1:AG1"/>
    <mergeCell ref="A2:AG2"/>
    <mergeCell ref="A3:AG3"/>
    <mergeCell ref="A5:A8"/>
    <mergeCell ref="B5:I5"/>
    <mergeCell ref="J5:N5"/>
    <mergeCell ref="O5:S5"/>
    <mergeCell ref="T5:X5"/>
    <mergeCell ref="Y5:AA5"/>
    <mergeCell ref="AB5:AG5"/>
  </mergeCells>
  <pageMargins left="0.17" right="0" top="0.39370078740157483" bottom="0" header="0.23622047244094491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ส่วนกลาง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2022-03-02T07:25:39Z</cp:lastPrinted>
  <dcterms:created xsi:type="dcterms:W3CDTF">2022-03-02T07:21:14Z</dcterms:created>
  <dcterms:modified xsi:type="dcterms:W3CDTF">2022-03-02T07:53:56Z</dcterms:modified>
</cp:coreProperties>
</file>