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ธค65\สปจ.สุรินทร์\สถิติจังหวัด\"/>
    </mc:Choice>
  </mc:AlternateContent>
  <xr:revisionPtr revIDLastSave="0" documentId="8_{A4B39FDE-AC09-4D6F-95D9-2D15EB6E0ABB}" xr6:coauthVersionLast="47" xr6:coauthVersionMax="47" xr10:uidLastSave="{00000000-0000-0000-0000-000000000000}"/>
  <bookViews>
    <workbookView xWindow="11304" yWindow="12" windowWidth="11952" windowHeight="12240" xr2:uid="{A7C8781B-794D-4738-939C-150CE27E3013}"/>
  </bookViews>
  <sheets>
    <sheet name="Sheet1" sheetId="1" r:id="rId1"/>
  </sheets>
  <definedNames>
    <definedName name="_xlnm._FilterDatabase" localSheetId="0" hidden="1">Sheet1!$A$4:$I$4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1" l="1"/>
  <c r="I8" i="1"/>
  <c r="I6" i="1"/>
  <c r="I9" i="1"/>
  <c r="I10" i="1"/>
  <c r="I7" i="1"/>
  <c r="I14" i="1"/>
  <c r="I5" i="1"/>
  <c r="I21" i="1"/>
  <c r="I16" i="1"/>
  <c r="I11" i="1"/>
  <c r="I19" i="1"/>
  <c r="I17" i="1"/>
  <c r="I18" i="1"/>
  <c r="I15" i="1"/>
  <c r="I13" i="1"/>
  <c r="I20" i="1"/>
  <c r="I12" i="1"/>
  <c r="F5" i="1"/>
  <c r="H8" i="1" l="1"/>
  <c r="H6" i="1"/>
  <c r="H9" i="1"/>
  <c r="H10" i="1"/>
  <c r="H7" i="1"/>
  <c r="H14" i="1"/>
  <c r="H5" i="1"/>
  <c r="H21" i="1"/>
  <c r="H16" i="1"/>
  <c r="H11" i="1"/>
  <c r="H19" i="1"/>
  <c r="H17" i="1"/>
  <c r="H15" i="1"/>
  <c r="H18" i="1"/>
  <c r="H13" i="1"/>
  <c r="H20" i="1"/>
  <c r="H12" i="1"/>
  <c r="G8" i="1"/>
  <c r="G6" i="1"/>
  <c r="G9" i="1"/>
  <c r="G10" i="1"/>
  <c r="G7" i="1"/>
  <c r="G14" i="1"/>
  <c r="G5" i="1"/>
  <c r="G21" i="1"/>
  <c r="G16" i="1"/>
  <c r="G11" i="1"/>
  <c r="G19" i="1"/>
  <c r="G17" i="1"/>
  <c r="G15" i="1"/>
  <c r="G18" i="1"/>
  <c r="G13" i="1"/>
  <c r="G20" i="1"/>
  <c r="G12" i="1"/>
  <c r="E8" i="1"/>
  <c r="E6" i="1"/>
  <c r="E9" i="1"/>
  <c r="E10" i="1"/>
  <c r="E7" i="1"/>
  <c r="E14" i="1"/>
  <c r="E5" i="1"/>
  <c r="E21" i="1"/>
  <c r="E16" i="1"/>
  <c r="E11" i="1"/>
  <c r="E19" i="1"/>
  <c r="E17" i="1"/>
  <c r="E15" i="1"/>
  <c r="E18" i="1"/>
  <c r="E13" i="1"/>
  <c r="E20" i="1"/>
  <c r="E1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4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C21" i="1" l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G4" i="1"/>
  <c r="D4" i="1" l="1"/>
  <c r="E4" i="1"/>
  <c r="H4" i="1"/>
  <c r="C4" i="1" l="1"/>
</calcChain>
</file>

<file path=xl/sharedStrings.xml><?xml version="1.0" encoding="utf-8"?>
<sst xmlns="http://schemas.openxmlformats.org/spreadsheetml/2006/main" count="28" uniqueCount="28">
  <si>
    <t>รวมยอด</t>
  </si>
  <si>
    <t>ลำดวน</t>
  </si>
  <si>
    <t>เขวาสินรินทร์</t>
  </si>
  <si>
    <t>บัวเชด</t>
  </si>
  <si>
    <t>โนนนารายณ์</t>
  </si>
  <si>
    <t>ศรีณรงค์</t>
  </si>
  <si>
    <t>พนมดงรัก</t>
  </si>
  <si>
    <t>สนม</t>
  </si>
  <si>
    <t>เมืองสุรินทร์</t>
  </si>
  <si>
    <t>ท่าตูม</t>
  </si>
  <si>
    <t>สำโรงทาบ</t>
  </si>
  <si>
    <t>ปราสาท</t>
  </si>
  <si>
    <t>ศีขรภูมิ</t>
  </si>
  <si>
    <t>กาบเชิง</t>
  </si>
  <si>
    <t>จอมพระ</t>
  </si>
  <si>
    <t>รัตนบุรี</t>
  </si>
  <si>
    <t>ชุมพลบุรี</t>
  </si>
  <si>
    <t>สังขะ</t>
  </si>
  <si>
    <t>พ.ศ.2561</t>
  </si>
  <si>
    <t>พ.ศ.2562</t>
  </si>
  <si>
    <t>พ.ศ.2563</t>
  </si>
  <si>
    <t>พ.ศ.2564</t>
  </si>
  <si>
    <t>พ.ศ.2565</t>
  </si>
  <si>
    <t>พ.ศ.2566</t>
  </si>
  <si>
    <t>พ.ศ.2567</t>
  </si>
  <si>
    <t>ลำดับที่</t>
  </si>
  <si>
    <t xml:space="preserve">ปริมาณสัตว์น้ำจืดที่จับได้จากแหล่งน้ำธรรมชาติ จังหวัดสุรินทร์ จำแนกตามอำเภอ </t>
  </si>
  <si>
    <t xml:space="preserve">ปริมาณสัตว์น้ำ (กิโลกรัม)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</si>
</sst>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inor"/>
    </font>
    <font>
      <sz val="11"/>
      <color rgb="FF00000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5" fillId="0" borderId="0" xfId="0" applyFont="1"/>
    <xf numFmtId="0" fontId="5" fillId="0" borderId="1" xfId="0" applyFont="1" applyBorder="1"/>
    <xf numFmtId="43" fontId="5" fillId="0" borderId="1" xfId="1" applyFont="1" applyBorder="1"/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1" xfId="2" applyFont="1" applyBorder="1"/>
    <xf numFmtId="43" fontId="6" fillId="0" borderId="1" xfId="3" applyFont="1" applyFill="1" applyBorder="1" applyAlignment="1">
      <alignment horizontal="center"/>
    </xf>
    <xf numFmtId="43" fontId="6" fillId="0" borderId="2" xfId="3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5" fillId="0" borderId="0" xfId="0" applyFont="1" applyAlignment="1">
      <alignment horizontal="center"/>
    </xf>
    <xf numFmtId="43" fontId="0" fillId="0" borderId="0" xfId="0" applyNumberFormat="1"/>
  </cellXfs>
  <cellStyles count="4">
    <cellStyle name="Comma 2" xfId="3" xr:uid="{33222556-D2D8-4D83-8758-6D0C4559ADEE}"/>
    <cellStyle name="Normal 2 2" xfId="2" xr:uid="{E3A6E0CF-7A5A-456B-89AA-A465CA2FD03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5E536-0C47-43F1-A040-068ED5D2F819}">
  <dimension ref="A1:J21"/>
  <sheetViews>
    <sheetView tabSelected="1" zoomScale="80" zoomScaleNormal="80" workbookViewId="0">
      <selection activeCell="H8" sqref="H8"/>
    </sheetView>
  </sheetViews>
  <sheetFormatPr defaultRowHeight="21" x14ac:dyDescent="0.4"/>
  <cols>
    <col min="1" max="1" width="6.19921875" style="1" customWidth="1"/>
    <col min="2" max="2" width="10.59765625" style="1" customWidth="1"/>
    <col min="3" max="3" width="12.296875" style="1" bestFit="1" customWidth="1"/>
    <col min="4" max="4" width="12.3984375" style="1" customWidth="1"/>
    <col min="5" max="6" width="12.296875" style="1" bestFit="1" customWidth="1"/>
    <col min="7" max="8" width="12.3984375" style="1" bestFit="1" customWidth="1"/>
    <col min="9" max="9" width="14.69921875" style="1" bestFit="1" customWidth="1"/>
    <col min="10" max="10" width="11.3984375" bestFit="1" customWidth="1"/>
  </cols>
  <sheetData>
    <row r="1" spans="1:10" x14ac:dyDescent="0.4">
      <c r="A1" s="13" t="s">
        <v>26</v>
      </c>
      <c r="B1" s="13"/>
      <c r="C1" s="13"/>
      <c r="D1" s="13"/>
      <c r="E1" s="13"/>
      <c r="F1" s="13"/>
      <c r="G1" s="13"/>
      <c r="H1" s="13"/>
      <c r="I1" s="13"/>
    </row>
    <row r="2" spans="1:10" x14ac:dyDescent="0.4">
      <c r="A2" s="9" t="s">
        <v>25</v>
      </c>
      <c r="B2" s="10" t="s">
        <v>0</v>
      </c>
      <c r="C2" s="7" t="s">
        <v>27</v>
      </c>
      <c r="D2" s="8"/>
      <c r="E2" s="8"/>
      <c r="F2" s="8"/>
      <c r="G2" s="8"/>
      <c r="H2" s="8"/>
      <c r="I2" s="8"/>
    </row>
    <row r="3" spans="1:10" x14ac:dyDescent="0.4">
      <c r="A3" s="9"/>
      <c r="B3" s="11"/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10" x14ac:dyDescent="0.4">
      <c r="A4" s="9"/>
      <c r="B4" s="12"/>
      <c r="C4" s="3">
        <f>+C5+C6+C7+C8+C9+C10+C11+C12+C13+C14+C15+C16+C17+C18+C19+C20+C21</f>
        <v>4058660</v>
      </c>
      <c r="D4" s="3">
        <f t="shared" ref="D4:I4" si="0">+D5+D6+D7+D8+D9+D10+D11+D12+D13+D14+D15+D16+D17+D18+D19+D20+D21</f>
        <v>3630510</v>
      </c>
      <c r="E4" s="3">
        <f t="shared" si="0"/>
        <v>3191290</v>
      </c>
      <c r="F4" s="3">
        <f t="shared" ref="F4" si="1">+F5+F6+F7+F8+F9+F10+F11+F12+F13+F14+F15+F16+F17+F18+F19+F20+F21</f>
        <v>2234070</v>
      </c>
      <c r="G4" s="3">
        <f>+G5+G6+G7+G8+G9+G10+G11+G12+G13+G14+G15+G16+G17+G19+G20+G21+G18</f>
        <v>3071170</v>
      </c>
      <c r="H4" s="3">
        <f t="shared" si="0"/>
        <v>3226340</v>
      </c>
      <c r="I4" s="3">
        <f>+I5+I6+I7+I8+I9+I10+I11+I12+I13+I14+I15+I16+I17+I18+I19+I20+I21</f>
        <v>3398390.0999999992</v>
      </c>
      <c r="J4" s="14"/>
    </row>
    <row r="5" spans="1:10" x14ac:dyDescent="0.4">
      <c r="A5" s="4">
        <v>1</v>
      </c>
      <c r="B5" s="5" t="s">
        <v>1</v>
      </c>
      <c r="C5" s="3">
        <f>178.08*1000</f>
        <v>178080</v>
      </c>
      <c r="D5" s="3">
        <f>150.35*1000</f>
        <v>150350</v>
      </c>
      <c r="E5" s="3">
        <f>114.59*1000</f>
        <v>114590</v>
      </c>
      <c r="F5" s="3">
        <f>81.7*1000</f>
        <v>81700</v>
      </c>
      <c r="G5" s="3">
        <f>114.43*1000</f>
        <v>114430</v>
      </c>
      <c r="H5" s="3">
        <f>120.17*1000</f>
        <v>120170</v>
      </c>
      <c r="I5" s="3">
        <f>126.6526*1000</f>
        <v>126652.6</v>
      </c>
    </row>
    <row r="6" spans="1:10" x14ac:dyDescent="0.4">
      <c r="A6" s="4">
        <v>2</v>
      </c>
      <c r="B6" s="5" t="s">
        <v>2</v>
      </c>
      <c r="C6" s="3">
        <f>91.5*1000</f>
        <v>91500</v>
      </c>
      <c r="D6" s="3">
        <f>77.85*1000</f>
        <v>77850</v>
      </c>
      <c r="E6" s="3">
        <f>85.88*1000</f>
        <v>85880</v>
      </c>
      <c r="F6" s="3">
        <f>60.65*1000</f>
        <v>60650</v>
      </c>
      <c r="G6" s="3">
        <f>84.12*1000</f>
        <v>84120</v>
      </c>
      <c r="H6" s="3">
        <f>88.35*1000</f>
        <v>88350</v>
      </c>
      <c r="I6" s="3">
        <f>93.1099*1000</f>
        <v>93109.9</v>
      </c>
    </row>
    <row r="7" spans="1:10" x14ac:dyDescent="0.4">
      <c r="A7" s="4">
        <v>3</v>
      </c>
      <c r="B7" s="5" t="s">
        <v>3</v>
      </c>
      <c r="C7" s="3">
        <f>125.99*1000</f>
        <v>125990</v>
      </c>
      <c r="D7" s="3">
        <f>106.99*1000</f>
        <v>106990</v>
      </c>
      <c r="E7" s="3">
        <f>92.12*1000</f>
        <v>92120</v>
      </c>
      <c r="F7" s="3">
        <f>65.66*1000</f>
        <v>65660</v>
      </c>
      <c r="G7" s="3">
        <f>91.96*1000</f>
        <v>91960</v>
      </c>
      <c r="H7" s="3">
        <f>96.56*1000</f>
        <v>96560</v>
      </c>
      <c r="I7" s="3">
        <f>101.7847*1000</f>
        <v>101784.7</v>
      </c>
    </row>
    <row r="8" spans="1:10" x14ac:dyDescent="0.4">
      <c r="A8" s="4">
        <v>4</v>
      </c>
      <c r="B8" s="5" t="s">
        <v>4</v>
      </c>
      <c r="C8" s="3">
        <f>21.56*1000</f>
        <v>21560</v>
      </c>
      <c r="D8" s="3">
        <f>18.55*1000</f>
        <v>18550</v>
      </c>
      <c r="E8" s="3">
        <f>19.62*1000</f>
        <v>19620</v>
      </c>
      <c r="F8" s="3">
        <f>13.99*1000</f>
        <v>13990</v>
      </c>
      <c r="G8" s="3">
        <f>19.59*1000</f>
        <v>19590</v>
      </c>
      <c r="H8" s="3">
        <f>20.57*1000</f>
        <v>20570</v>
      </c>
      <c r="I8" s="3">
        <f>21.6871*1000</f>
        <v>21687.100000000002</v>
      </c>
    </row>
    <row r="9" spans="1:10" x14ac:dyDescent="0.4">
      <c r="A9" s="4">
        <v>5</v>
      </c>
      <c r="B9" s="5" t="s">
        <v>5</v>
      </c>
      <c r="C9" s="3">
        <f>91.24*1000</f>
        <v>91240</v>
      </c>
      <c r="D9" s="3">
        <f>75.46*1000</f>
        <v>75460</v>
      </c>
      <c r="E9" s="3">
        <f>62.36*1000</f>
        <v>62360</v>
      </c>
      <c r="F9" s="3">
        <f>44.38*1000</f>
        <v>44380</v>
      </c>
      <c r="G9" s="3">
        <f>62.05*1000</f>
        <v>62050</v>
      </c>
      <c r="H9" s="3">
        <f>65.17*1000</f>
        <v>65170</v>
      </c>
      <c r="I9" s="3">
        <f>66.6758*1000</f>
        <v>66675.799999999988</v>
      </c>
    </row>
    <row r="10" spans="1:10" x14ac:dyDescent="0.4">
      <c r="A10" s="4">
        <v>6</v>
      </c>
      <c r="B10" s="5" t="s">
        <v>6</v>
      </c>
      <c r="C10" s="3">
        <f>339.86*1000</f>
        <v>339860</v>
      </c>
      <c r="D10" s="3">
        <f>285.11*1000</f>
        <v>285110</v>
      </c>
      <c r="E10" s="3">
        <f>206.58*1000</f>
        <v>206580</v>
      </c>
      <c r="F10" s="3">
        <f>146.62*1000</f>
        <v>146620</v>
      </c>
      <c r="G10" s="3">
        <f>204.43*1000</f>
        <v>204430</v>
      </c>
      <c r="H10" s="3">
        <f>214.69*1000</f>
        <v>214690</v>
      </c>
      <c r="I10" s="3">
        <f>226.2686*1000</f>
        <v>226268.6</v>
      </c>
    </row>
    <row r="11" spans="1:10" x14ac:dyDescent="0.4">
      <c r="A11" s="4">
        <v>7</v>
      </c>
      <c r="B11" s="5" t="s">
        <v>7</v>
      </c>
      <c r="C11" s="3">
        <f>101.5*1000</f>
        <v>101500</v>
      </c>
      <c r="D11" s="3">
        <f>86.16*1000</f>
        <v>86160</v>
      </c>
      <c r="E11" s="3">
        <f>74.45*1000</f>
        <v>74450</v>
      </c>
      <c r="F11" s="3">
        <f>46.61*1000</f>
        <v>46610</v>
      </c>
      <c r="G11" s="3">
        <f>56.17*1000</f>
        <v>56170</v>
      </c>
      <c r="H11" s="3">
        <f>58.97*1000</f>
        <v>58970</v>
      </c>
      <c r="I11" s="3">
        <f>62.1696*1000</f>
        <v>62169.600000000006</v>
      </c>
    </row>
    <row r="12" spans="1:10" x14ac:dyDescent="0.4">
      <c r="A12" s="4">
        <v>8</v>
      </c>
      <c r="B12" s="5" t="s">
        <v>8</v>
      </c>
      <c r="C12" s="3">
        <f>477.75*1000</f>
        <v>477750</v>
      </c>
      <c r="D12" s="3">
        <f>398.58*1000</f>
        <v>398580</v>
      </c>
      <c r="E12" s="3">
        <f>440.96*1000</f>
        <v>440960</v>
      </c>
      <c r="F12" s="3">
        <f>313.12*1000</f>
        <v>313120</v>
      </c>
      <c r="G12" s="3">
        <f>436.82*1000</f>
        <v>436820</v>
      </c>
      <c r="H12" s="3">
        <f>458.73*1000</f>
        <v>458730</v>
      </c>
      <c r="I12" s="3">
        <f>483.4774*1000</f>
        <v>483477.39999999997</v>
      </c>
    </row>
    <row r="13" spans="1:10" x14ac:dyDescent="0.4">
      <c r="A13" s="4">
        <v>9</v>
      </c>
      <c r="B13" s="6" t="s">
        <v>9</v>
      </c>
      <c r="C13" s="3">
        <f>338.69*1000</f>
        <v>338690</v>
      </c>
      <c r="D13" s="3">
        <f>286.48*1000</f>
        <v>286480</v>
      </c>
      <c r="E13" s="3">
        <f>243.99*1000</f>
        <v>243990</v>
      </c>
      <c r="F13" s="3">
        <f>172.73*1000</f>
        <v>172730</v>
      </c>
      <c r="G13" s="3">
        <f>240.22*1000</f>
        <v>240220</v>
      </c>
      <c r="H13" s="3">
        <f>252.26*1000</f>
        <v>252260</v>
      </c>
      <c r="I13" s="3">
        <f>265.8836*1000</f>
        <v>265883.59999999998</v>
      </c>
    </row>
    <row r="14" spans="1:10" x14ac:dyDescent="0.4">
      <c r="A14" s="4">
        <v>10</v>
      </c>
      <c r="B14" s="6" t="s">
        <v>10</v>
      </c>
      <c r="C14" s="3">
        <f>54.59*1000</f>
        <v>54590</v>
      </c>
      <c r="D14" s="3">
        <f>45.98*1000</f>
        <v>45980</v>
      </c>
      <c r="E14" s="3">
        <f>34.56*1000</f>
        <v>34560</v>
      </c>
      <c r="F14" s="3">
        <f>24.3*1000</f>
        <v>24300</v>
      </c>
      <c r="G14" s="3">
        <f>33.57*1000</f>
        <v>33570</v>
      </c>
      <c r="H14" s="3">
        <f>35.26*1000</f>
        <v>35260</v>
      </c>
      <c r="I14" s="3">
        <f>37.1572*1000</f>
        <v>37157.200000000004</v>
      </c>
    </row>
    <row r="15" spans="1:10" x14ac:dyDescent="0.4">
      <c r="A15" s="4">
        <v>11</v>
      </c>
      <c r="B15" s="6" t="s">
        <v>11</v>
      </c>
      <c r="C15" s="3">
        <f>803.94*1000</f>
        <v>803940</v>
      </c>
      <c r="D15" s="3">
        <f>814.7*1000</f>
        <v>814700</v>
      </c>
      <c r="E15" s="3">
        <f>802.27*1000</f>
        <v>802270</v>
      </c>
      <c r="F15" s="3">
        <f>567.46*1000</f>
        <v>567460</v>
      </c>
      <c r="G15" s="3">
        <f>788.47*1000</f>
        <v>788470</v>
      </c>
      <c r="H15" s="3">
        <f>828.01*1000</f>
        <v>828010</v>
      </c>
      <c r="I15" s="3">
        <f>872.6882*1000</f>
        <v>872688.20000000007</v>
      </c>
    </row>
    <row r="16" spans="1:10" x14ac:dyDescent="0.4">
      <c r="A16" s="4">
        <v>12</v>
      </c>
      <c r="B16" s="6" t="s">
        <v>12</v>
      </c>
      <c r="C16" s="3">
        <f>324.69*1000</f>
        <v>324690</v>
      </c>
      <c r="D16" s="3">
        <f>274.87*1000</f>
        <v>274870</v>
      </c>
      <c r="E16" s="3">
        <f>78.34*1000</f>
        <v>78340</v>
      </c>
      <c r="F16" s="3">
        <f>54.93*1000</f>
        <v>54930</v>
      </c>
      <c r="G16" s="3">
        <f>75.63*1000</f>
        <v>75630</v>
      </c>
      <c r="H16" s="3">
        <f>80.53*1000</f>
        <v>80530</v>
      </c>
      <c r="I16" s="3">
        <f>84.8688*1000</f>
        <v>84868.799999999988</v>
      </c>
    </row>
    <row r="17" spans="1:9" x14ac:dyDescent="0.4">
      <c r="A17" s="4">
        <v>13</v>
      </c>
      <c r="B17" s="6" t="s">
        <v>13</v>
      </c>
      <c r="C17" s="3">
        <f>30.5*1000</f>
        <v>30500</v>
      </c>
      <c r="D17" s="3">
        <f>101.52*1000</f>
        <v>101520</v>
      </c>
      <c r="E17" s="3">
        <f>30.01*1000</f>
        <v>30010</v>
      </c>
      <c r="F17" s="3">
        <f>21.38*1000</f>
        <v>21380</v>
      </c>
      <c r="G17" s="3">
        <f>29.91*1000</f>
        <v>29910</v>
      </c>
      <c r="H17" s="3">
        <f>31.43*1000</f>
        <v>31430</v>
      </c>
      <c r="I17" s="3">
        <f>33.1089*1000</f>
        <v>33108.9</v>
      </c>
    </row>
    <row r="18" spans="1:9" x14ac:dyDescent="0.4">
      <c r="A18" s="4">
        <v>14</v>
      </c>
      <c r="B18" s="6" t="s">
        <v>14</v>
      </c>
      <c r="C18" s="3">
        <f>67.67*1000</f>
        <v>67670</v>
      </c>
      <c r="D18" s="3">
        <f>56.91*1000</f>
        <v>56910</v>
      </c>
      <c r="E18" s="3">
        <f>52.49*1000</f>
        <v>52490</v>
      </c>
      <c r="F18" s="3">
        <f>34.81*1000</f>
        <v>34810</v>
      </c>
      <c r="G18" s="3">
        <f>45.07*1000</f>
        <v>45070</v>
      </c>
      <c r="H18" s="3">
        <f>47.32*1000</f>
        <v>47320</v>
      </c>
      <c r="I18" s="3">
        <f>49.8803*1000</f>
        <v>49880.299999999996</v>
      </c>
    </row>
    <row r="19" spans="1:9" x14ac:dyDescent="0.4">
      <c r="A19" s="4">
        <v>15</v>
      </c>
      <c r="B19" s="6" t="s">
        <v>15</v>
      </c>
      <c r="C19" s="3">
        <f>292.32*1000</f>
        <v>292320</v>
      </c>
      <c r="D19" s="3">
        <f>246.18*1000</f>
        <v>246180</v>
      </c>
      <c r="E19" s="3">
        <f>227.62*1000</f>
        <v>227620</v>
      </c>
      <c r="F19" s="3">
        <f>159.4*1000</f>
        <v>159400</v>
      </c>
      <c r="G19" s="3">
        <f>219.19*1000</f>
        <v>219190</v>
      </c>
      <c r="H19" s="3">
        <f>230.2*1000</f>
        <v>230200</v>
      </c>
      <c r="I19" s="3">
        <f>242.6062*1000</f>
        <v>242606.2</v>
      </c>
    </row>
    <row r="20" spans="1:9" x14ac:dyDescent="0.4">
      <c r="A20" s="4">
        <v>16</v>
      </c>
      <c r="B20" s="6" t="s">
        <v>16</v>
      </c>
      <c r="C20" s="3">
        <f>389.42*1000</f>
        <v>389420</v>
      </c>
      <c r="D20" s="3">
        <f>330.18*1000</f>
        <v>330180</v>
      </c>
      <c r="E20" s="3">
        <f>336.63*1000</f>
        <v>336630</v>
      </c>
      <c r="F20" s="3">
        <f>220.18*1000</f>
        <v>220180</v>
      </c>
      <c r="G20" s="3">
        <f>280.46*1000</f>
        <v>280460</v>
      </c>
      <c r="H20" s="3">
        <f>294.52*1000</f>
        <v>294520</v>
      </c>
      <c r="I20" s="3">
        <f>310.4144*1000</f>
        <v>310414.40000000002</v>
      </c>
    </row>
    <row r="21" spans="1:9" x14ac:dyDescent="0.4">
      <c r="A21" s="4">
        <v>17</v>
      </c>
      <c r="B21" s="6" t="s">
        <v>17</v>
      </c>
      <c r="C21" s="3">
        <f>329.36*1000</f>
        <v>329360</v>
      </c>
      <c r="D21" s="3">
        <f>274.64*1000</f>
        <v>274640</v>
      </c>
      <c r="E21" s="3">
        <f>288.82*1000</f>
        <v>288820</v>
      </c>
      <c r="F21" s="3">
        <f>206.15*1000</f>
        <v>206150</v>
      </c>
      <c r="G21" s="3">
        <f>289.08*1000</f>
        <v>289080</v>
      </c>
      <c r="H21" s="3">
        <f>303.6*1000</f>
        <v>303600</v>
      </c>
      <c r="I21" s="3">
        <f>319.9568*1000</f>
        <v>319956.8</v>
      </c>
    </row>
  </sheetData>
  <autoFilter ref="A4:I4" xr:uid="{1E65E536-0C47-43F1-A040-068ED5D2F819}"/>
  <mergeCells count="4">
    <mergeCell ref="C2:I2"/>
    <mergeCell ref="A2:A4"/>
    <mergeCell ref="B2:B4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2025-08-27T03:58:45Z</dcterms:created>
  <dcterms:modified xsi:type="dcterms:W3CDTF">2025-08-27T09:49:33Z</dcterms:modified>
</cp:coreProperties>
</file>