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8033B1FA-F8AE-4546-AAAA-D8DF31D83242}" xr6:coauthVersionLast="46" xr6:coauthVersionMax="46" xr10:uidLastSave="{00000000-0000-0000-0000-000000000000}"/>
  <bookViews>
    <workbookView xWindow="-225" yWindow="45" windowWidth="12360" windowHeight="12705" tabRatio="250" xr2:uid="{00000000-000D-0000-FFFF-FFFF00000000}"/>
  </bookViews>
  <sheets>
    <sheet name="ปี 67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8" i="5" l="1"/>
  <c r="E227" i="5"/>
  <c r="E226" i="5"/>
  <c r="F226" i="5" s="1"/>
  <c r="F225" i="5"/>
  <c r="E224" i="5"/>
  <c r="E223" i="5"/>
  <c r="E222" i="5"/>
  <c r="F222" i="5" s="1"/>
  <c r="E221" i="5"/>
  <c r="E220" i="5"/>
  <c r="E219" i="5"/>
  <c r="E218" i="5"/>
  <c r="F218" i="5" s="1"/>
  <c r="E217" i="5"/>
  <c r="E216" i="5"/>
  <c r="F216" i="5" s="1"/>
  <c r="E215" i="5"/>
  <c r="F215" i="5" s="1"/>
  <c r="E214" i="5"/>
  <c r="E213" i="5"/>
  <c r="E212" i="5"/>
  <c r="E211" i="5"/>
  <c r="E210" i="5"/>
  <c r="E209" i="5"/>
  <c r="E208" i="5"/>
  <c r="F208" i="5" s="1"/>
  <c r="E207" i="5"/>
  <c r="F207" i="5" s="1"/>
  <c r="E206" i="5"/>
  <c r="E203" i="5"/>
  <c r="E204" i="5"/>
  <c r="E205" i="5"/>
  <c r="E202" i="5"/>
  <c r="F202" i="5"/>
  <c r="E199" i="5"/>
  <c r="E200" i="5"/>
  <c r="E201" i="5"/>
  <c r="E198" i="5"/>
  <c r="E196" i="5"/>
  <c r="E195" i="5"/>
  <c r="E194" i="5"/>
  <c r="E191" i="5"/>
  <c r="E192" i="5"/>
  <c r="E190" i="5"/>
  <c r="E189" i="5"/>
  <c r="F189" i="5" s="1"/>
  <c r="E188" i="5"/>
  <c r="F188" i="5" s="1"/>
  <c r="E187" i="5"/>
  <c r="F187" i="5" s="1"/>
  <c r="E186" i="5"/>
  <c r="E184" i="5"/>
  <c r="E183" i="5"/>
  <c r="F183" i="5" s="1"/>
  <c r="E182" i="5"/>
  <c r="E180" i="5"/>
  <c r="F180" i="5" s="1"/>
  <c r="E179" i="5"/>
  <c r="E178" i="5"/>
  <c r="E176" i="5"/>
  <c r="E175" i="5"/>
  <c r="E174" i="5"/>
  <c r="F174" i="5" s="1"/>
  <c r="E173" i="5"/>
  <c r="E172" i="5"/>
  <c r="E171" i="5"/>
  <c r="E170" i="5"/>
  <c r="E169" i="5"/>
  <c r="E168" i="5"/>
  <c r="F168" i="5" s="1"/>
  <c r="E167" i="5"/>
  <c r="E166" i="5"/>
  <c r="F166" i="5" s="1"/>
  <c r="E165" i="5"/>
  <c r="E164" i="5"/>
  <c r="E163" i="5"/>
  <c r="E162" i="5"/>
  <c r="E160" i="5"/>
  <c r="F160" i="5" s="1"/>
  <c r="E159" i="5"/>
  <c r="E158" i="5"/>
  <c r="F158" i="5" s="1"/>
  <c r="E156" i="5"/>
  <c r="E155" i="5"/>
  <c r="E154" i="5"/>
  <c r="E153" i="5"/>
  <c r="F153" i="5" s="1"/>
  <c r="E152" i="5"/>
  <c r="E151" i="5"/>
  <c r="F151" i="5" s="1"/>
  <c r="E150" i="5"/>
  <c r="F150" i="5" s="1"/>
  <c r="E147" i="5"/>
  <c r="E148" i="5"/>
  <c r="E149" i="5"/>
  <c r="E146" i="5"/>
  <c r="E144" i="5"/>
  <c r="F144" i="5" s="1"/>
  <c r="E143" i="5"/>
  <c r="F143" i="5" s="1"/>
  <c r="E142" i="5"/>
  <c r="F142" i="5" s="1"/>
  <c r="E140" i="5"/>
  <c r="E139" i="5"/>
  <c r="E138" i="5"/>
  <c r="F138" i="5" s="1"/>
  <c r="E136" i="5"/>
  <c r="E135" i="5"/>
  <c r="E134" i="5"/>
  <c r="E132" i="5"/>
  <c r="E131" i="5"/>
  <c r="E130" i="5"/>
  <c r="E126" i="5"/>
  <c r="F126" i="5" s="1"/>
  <c r="E127" i="5"/>
  <c r="F127" i="5"/>
  <c r="E128" i="5"/>
  <c r="F128" i="5" s="1"/>
  <c r="F129" i="5"/>
  <c r="E122" i="5"/>
  <c r="E124" i="5"/>
  <c r="E123" i="5"/>
  <c r="F123" i="5" s="1"/>
  <c r="F122" i="5"/>
  <c r="E120" i="5"/>
  <c r="E119" i="5"/>
  <c r="F119" i="5" s="1"/>
  <c r="E118" i="5"/>
  <c r="F118" i="5" s="1"/>
  <c r="E115" i="5"/>
  <c r="E116" i="5"/>
  <c r="E114" i="5"/>
  <c r="F114" i="5" s="1"/>
  <c r="E111" i="5"/>
  <c r="E112" i="5"/>
  <c r="E113" i="5"/>
  <c r="E110" i="5"/>
  <c r="E108" i="5"/>
  <c r="E107" i="5"/>
  <c r="E106" i="5"/>
  <c r="E104" i="5"/>
  <c r="F104" i="5" s="1"/>
  <c r="E103" i="5"/>
  <c r="E102" i="5"/>
  <c r="E100" i="5"/>
  <c r="F100" i="5" s="1"/>
  <c r="E99" i="5"/>
  <c r="E98" i="5"/>
  <c r="F98" i="5" s="1"/>
  <c r="E96" i="5"/>
  <c r="F96" i="5" s="1"/>
  <c r="E95" i="5"/>
  <c r="E94" i="5"/>
  <c r="E92" i="5"/>
  <c r="E91" i="5"/>
  <c r="E90" i="5"/>
  <c r="F90" i="5" s="1"/>
  <c r="E87" i="5"/>
  <c r="E88" i="5"/>
  <c r="E89" i="5"/>
  <c r="E86" i="5"/>
  <c r="E84" i="5"/>
  <c r="F84" i="5" s="1"/>
  <c r="E83" i="5"/>
  <c r="F83" i="5" s="1"/>
  <c r="E82" i="5"/>
  <c r="E79" i="5"/>
  <c r="E80" i="5"/>
  <c r="E81" i="5"/>
  <c r="E78" i="5"/>
  <c r="E76" i="5"/>
  <c r="E75" i="5"/>
  <c r="E74" i="5"/>
  <c r="E72" i="5"/>
  <c r="E71" i="5"/>
  <c r="E70" i="5"/>
  <c r="E67" i="5"/>
  <c r="E68" i="5"/>
  <c r="E69" i="5"/>
  <c r="E66" i="5"/>
  <c r="E64" i="5"/>
  <c r="E63" i="5"/>
  <c r="F63" i="5" s="1"/>
  <c r="E62" i="5"/>
  <c r="E60" i="5"/>
  <c r="F60" i="5" s="1"/>
  <c r="E59" i="5"/>
  <c r="F59" i="5" s="1"/>
  <c r="E58" i="5"/>
  <c r="E56" i="5"/>
  <c r="F56" i="5" s="1"/>
  <c r="E55" i="5"/>
  <c r="E54" i="5"/>
  <c r="F54" i="5" s="1"/>
  <c r="E52" i="5"/>
  <c r="F52" i="5" s="1"/>
  <c r="E51" i="5"/>
  <c r="F51" i="5" s="1"/>
  <c r="E50" i="5"/>
  <c r="F50" i="5" s="1"/>
  <c r="E48" i="5"/>
  <c r="E47" i="5"/>
  <c r="E46" i="5"/>
  <c r="F46" i="5" s="1"/>
  <c r="E44" i="5"/>
  <c r="E43" i="5"/>
  <c r="F43" i="5" s="1"/>
  <c r="E42" i="5"/>
  <c r="F42" i="5" s="1"/>
  <c r="E40" i="5"/>
  <c r="E39" i="5"/>
  <c r="E38" i="5"/>
  <c r="E36" i="5"/>
  <c r="E35" i="5"/>
  <c r="F35" i="5" s="1"/>
  <c r="E34" i="5"/>
  <c r="E32" i="5"/>
  <c r="F32" i="5" s="1"/>
  <c r="E31" i="5"/>
  <c r="E30" i="5"/>
  <c r="E28" i="5"/>
  <c r="E27" i="5"/>
  <c r="E26" i="5"/>
  <c r="F26" i="5" s="1"/>
  <c r="E25" i="5"/>
  <c r="E24" i="5"/>
  <c r="E23" i="5"/>
  <c r="F23" i="5" s="1"/>
  <c r="E22" i="5"/>
  <c r="E20" i="5"/>
  <c r="F20" i="5" s="1"/>
  <c r="E19" i="5"/>
  <c r="F19" i="5" s="1"/>
  <c r="E18" i="5"/>
  <c r="E14" i="5"/>
  <c r="E15" i="5"/>
  <c r="E16" i="5"/>
  <c r="F16" i="5"/>
  <c r="F15" i="5"/>
  <c r="F14" i="5"/>
  <c r="E12" i="5"/>
  <c r="F12" i="5" s="1"/>
  <c r="E11" i="5"/>
  <c r="F11" i="5" s="1"/>
  <c r="E10" i="5"/>
  <c r="F10" i="5" s="1"/>
  <c r="F7" i="5"/>
  <c r="F8" i="5"/>
  <c r="F9" i="5"/>
  <c r="F13" i="5"/>
  <c r="F17" i="5"/>
  <c r="F18" i="5"/>
  <c r="F21" i="5"/>
  <c r="F22" i="5"/>
  <c r="F24" i="5"/>
  <c r="F25" i="5"/>
  <c r="F27" i="5"/>
  <c r="F28" i="5"/>
  <c r="F29" i="5"/>
  <c r="F30" i="5"/>
  <c r="F31" i="5"/>
  <c r="F33" i="5"/>
  <c r="F34" i="5"/>
  <c r="F36" i="5"/>
  <c r="F37" i="5"/>
  <c r="F38" i="5"/>
  <c r="F39" i="5"/>
  <c r="F40" i="5"/>
  <c r="F41" i="5"/>
  <c r="F44" i="5"/>
  <c r="F45" i="5"/>
  <c r="F47" i="5"/>
  <c r="F48" i="5"/>
  <c r="F49" i="5"/>
  <c r="F53" i="5"/>
  <c r="F55" i="5"/>
  <c r="F57" i="5"/>
  <c r="F58" i="5"/>
  <c r="F61" i="5"/>
  <c r="F62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5" i="5"/>
  <c r="F86" i="5"/>
  <c r="F87" i="5"/>
  <c r="F88" i="5"/>
  <c r="F89" i="5"/>
  <c r="F91" i="5"/>
  <c r="F92" i="5"/>
  <c r="F93" i="5"/>
  <c r="F94" i="5"/>
  <c r="F95" i="5"/>
  <c r="F97" i="5"/>
  <c r="F99" i="5"/>
  <c r="F101" i="5"/>
  <c r="F102" i="5"/>
  <c r="F103" i="5"/>
  <c r="F105" i="5"/>
  <c r="F106" i="5"/>
  <c r="F107" i="5"/>
  <c r="F108" i="5"/>
  <c r="F109" i="5"/>
  <c r="F110" i="5"/>
  <c r="F111" i="5"/>
  <c r="F112" i="5"/>
  <c r="F113" i="5"/>
  <c r="F115" i="5"/>
  <c r="F116" i="5"/>
  <c r="F117" i="5"/>
  <c r="F120" i="5"/>
  <c r="F121" i="5"/>
  <c r="F124" i="5"/>
  <c r="F125" i="5"/>
  <c r="F130" i="5"/>
  <c r="F131" i="5"/>
  <c r="F132" i="5"/>
  <c r="F133" i="5"/>
  <c r="F134" i="5"/>
  <c r="F135" i="5"/>
  <c r="F136" i="5"/>
  <c r="F137" i="5"/>
  <c r="F139" i="5"/>
  <c r="F140" i="5"/>
  <c r="F141" i="5"/>
  <c r="F145" i="5"/>
  <c r="F146" i="5"/>
  <c r="F147" i="5"/>
  <c r="F148" i="5"/>
  <c r="F149" i="5"/>
  <c r="F152" i="5"/>
  <c r="F154" i="5"/>
  <c r="F155" i="5"/>
  <c r="F156" i="5"/>
  <c r="F157" i="5"/>
  <c r="F159" i="5"/>
  <c r="F161" i="5"/>
  <c r="F162" i="5"/>
  <c r="F163" i="5"/>
  <c r="F164" i="5"/>
  <c r="F165" i="5"/>
  <c r="F167" i="5"/>
  <c r="F169" i="5"/>
  <c r="F170" i="5"/>
  <c r="F171" i="5"/>
  <c r="F172" i="5"/>
  <c r="F173" i="5"/>
  <c r="F175" i="5"/>
  <c r="F176" i="5"/>
  <c r="F177" i="5"/>
  <c r="F178" i="5"/>
  <c r="F179" i="5"/>
  <c r="F181" i="5"/>
  <c r="F182" i="5"/>
  <c r="F184" i="5"/>
  <c r="F185" i="5"/>
  <c r="F186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3" i="5"/>
  <c r="F204" i="5"/>
  <c r="F205" i="5"/>
  <c r="F206" i="5"/>
  <c r="F209" i="5"/>
  <c r="F210" i="5"/>
  <c r="F211" i="5"/>
  <c r="F212" i="5"/>
  <c r="F213" i="5"/>
  <c r="F214" i="5"/>
  <c r="F217" i="5"/>
  <c r="F219" i="5"/>
  <c r="F220" i="5"/>
  <c r="F221" i="5"/>
  <c r="F223" i="5"/>
  <c r="F224" i="5"/>
  <c r="F227" i="5"/>
  <c r="F228" i="5"/>
  <c r="F229" i="5"/>
  <c r="F6" i="5"/>
  <c r="E8" i="5"/>
  <c r="E7" i="5"/>
  <c r="E6" i="5"/>
  <c r="F3" i="5"/>
  <c r="F4" i="5"/>
  <c r="F5" i="5"/>
  <c r="F2" i="5"/>
  <c r="E4" i="5"/>
  <c r="E3" i="5"/>
  <c r="E2" i="5"/>
</calcChain>
</file>

<file path=xl/sharedStrings.xml><?xml version="1.0" encoding="utf-8"?>
<sst xmlns="http://schemas.openxmlformats.org/spreadsheetml/2006/main" count="892" uniqueCount="96">
  <si>
    <t>ค่าธรรมเนียม (บาท)</t>
  </si>
  <si>
    <t>กระบวนงานการขออนุญาตเข้าไปถ่ายทำภาพยนตร์ในอุทยานแห่งชาติ</t>
  </si>
  <si>
    <t>การขออนุญาตเข้าไปถ่ายทำภาพยนตร์ไทยในอุทยานแห่งชาติ กรณียื่นขออนุญาตที่ส่วนกลาง (สำนักอุทยานแห่งชาติ กรมอุทยานแห่งชาติ สัตว์ป่า และพันธุ์พืช) (N)</t>
  </si>
  <si>
    <t>การขออนุญาตเข้าไปถ่ายทำภาพยนตร์ต่างประเทศในอุทยานแห่งชาติ กรณีที่มีช่วงระยะเวลาการถ่ายทำสั้น เช่น สารคดี โฆษณา ภาพนิ่ง มิวสิควิดีโอ วีดิทัศน์ ที่มีการนำสัตว์เข้าไปประกอบการถ่ายทำ (N)</t>
  </si>
  <si>
    <t>การขออนุญาตเข้าไปถ่ายทำภาพยนตร์ต่างประเทศในอุทยานแห่งชาติ กรณีที่มีช่วงระยะเวลาการถ่ายทำต่อเนื่องหลายวัน เช่น ภาพยนตร์ ละคร (N)</t>
  </si>
  <si>
    <t>การขออนุญาตเข้าไปถ่ายทำภาพยนตร์ต่างประเทศในอุทยานแห่งชาติ กรณีที่มีช่วงระยะเวลาการถ่ายทำต่อเนื่องหลายวัน เช่น ภาพยนตร์ ละคร ที่มีการนำสัตว์เข้าไปประกอบการถ่ายทำ (N)</t>
  </si>
  <si>
    <t>การขออนุญาตเข้าไปถ่ายทำภาพยนตร์ต่างประเทศในอุทยานแห่งชาติ กรณีที่มีช่วงระยะเวลาการถ่ายทำสั้น เช่น สารคดี โฆษณา ภาพนิ่ง มิวสิควิดีโอ วีดิทัศน์ (N)</t>
  </si>
  <si>
    <t>กระบวนงานการขออนุญาตเข้าไปดำเนินกิจการท่องเที่ยวและพักอาศัยในอุทยานแห่งชาติ</t>
  </si>
  <si>
    <t>การขออนุญาตดำเนินกิจการประเภทจำหน่ายอาหารเครื่องดื่ม ของที่ระลึกที่ยังไม่เคยมีการอนุญาตและเป็นกรณีที่ใช่สิ่งก่อสร้างที่กรมอุทยานแห่งชาติสัตว์ป่าและพันธุ์พืชเป็นผู้ก่อสร้างหรือใช้สิ่งก่อสร้าง/อาคารเดิมที่มีอยู่แล้วดำเนินกิจการ) (N)</t>
  </si>
  <si>
    <t>การขออนุญาตดำเนินกิจการประเภทจำหน่ายอาหารเครื่องดื่มของที่ระลึกกรณีที่เคยมีการอนุญาตและใบอนุญาตเดิมสิ้นอายุ (N)</t>
  </si>
  <si>
    <t>การขออนุญาตดำเนินกิจการประเภทจำหน่ายอาหารเครื่องดื่มของที่ระลึกกรณีรายใหม่ทดแทนรายเดิม) (N)</t>
  </si>
  <si>
    <t>การขออนุญาตดำเนินกิจการบริการนำเที่ยวแก่นักท่องเที่ยวในอุทยานแห่งชาติ (N)</t>
  </si>
  <si>
    <t>การขออนุญาตให้ผู้ได้รับอนุญาตเก็บรังนกอีแอ่นเข้าไปในอุทยานแห่งชาติ</t>
  </si>
  <si>
    <t>กระบวนงานการจองที่พักและบริการ</t>
  </si>
  <si>
    <t>กระบวนงานการขออนุญาตเข้าไปในเขตรักษาพันธุ์สัตว์ป่าหรือเขตห้ามล่าสัตว์ป่า</t>
  </si>
  <si>
    <t>การขออนุญาตเข้าไปในเขตรักษาพันธุ์สัตว์ป่าหรือเขตห้ามล่าสัตว์ป่า (N)</t>
  </si>
  <si>
    <t>กระบวนงานการอนุญาตให้เข้าไปถ่ายทำภาพยนตร์ในเขตรักษาพันธุ์สัตว์ป่าหรือเขตห้ามล่าสัตว์ป่า</t>
  </si>
  <si>
    <t>กระบวนงานการอนุญาตให้ค้าสัตว์ป่าคุ้มครองที่ได้มาจากการเพาะพันธุ์</t>
  </si>
  <si>
    <t>การขอรับใบอนุญาตให้ค้าสัตว์ป่าคุ้มครองที่ได้มาจากการเพาะพันธุ์</t>
  </si>
  <si>
    <t>การขอต่ออายุใบอนุญาตให้ค้าสัตว์ป่าคุ้มครองที่ได้มาจากการเพาะพันธุ์</t>
  </si>
  <si>
    <t>การขอรับโอนใบอนุญาตให้ค้าสัตว์ป่าคุ้มครองที่ได้มาจากการเพาะพันธุ์</t>
  </si>
  <si>
    <t>การขอใบแทนใบอนุญาตให้ค้าสัตว์ป่าคุ้มครองที่ได้มาจากการเพาะพันธุ์</t>
  </si>
  <si>
    <t>การขอรับใบอนุญาตให้นำสัตว์ป่าคุ้มครองเคลื่อนที่เพื่อการค้า</t>
  </si>
  <si>
    <t>กระบวนงานการอนุญาตให้มีไว้ในครอบครองซึ่งสัตว์ป่าคุ้มครองที่ได้มาจากการเพาะพันธุ์</t>
  </si>
  <si>
    <t>การขอรับใบอนุญาตให้มีไว้ในครอบครองซึ่งสัตว์ป่าคุ้มครองที่ได้มาจากการเพาะพันธุ์</t>
  </si>
  <si>
    <t>การขอต่ออายุใบอนุญาตให้มีไว้ในครอบครองซึ่งสัตว์ป่าคุ้มครองที่ได้มาจากการเพาะพันธุ์</t>
  </si>
  <si>
    <t>การขอรับโอนใบอนุญาตให้มีไว้ในครอบครองซึ่งสัตว์ป่าคุ้มครองที่ได้มาจากการเพาะพันธุ์</t>
  </si>
  <si>
    <t>การขอใบแทนใบอนุญาตให้มีไว้ในครอบครองซึ่งสัตว์ป่าคุ้มครองที่ได้มาจากการเพาะพันธุ์</t>
  </si>
  <si>
    <t>กระบวนงานการอนุญาตให้จัดตั้งและดำเนินกิจการสวนสัตว์สาธารณะ</t>
  </si>
  <si>
    <t>การขอรับใบอนุญาตให้จัดตั้งและดำเนินกิจการสวนสัตว์สาธารณะ</t>
  </si>
  <si>
    <t>การขอต่ออายุใบอนุญาตให้จัดตั้งและดำเนินกิจการสวนสัตว์สาธารณะ</t>
  </si>
  <si>
    <t>การขอโอนและรับโอนใบอนุญาตให้จัดตั้งและดำเนินกิจการสวนสัตว์สาธารณะ</t>
  </si>
  <si>
    <t>การรับใบแทนใบอนุญาตให้จัดตั้งและดำเนินกิจการสวนสัตว์สาธารณะ</t>
  </si>
  <si>
    <t>การขอแก้ไขและเปลี่ยนแปลงแปลนแผนผังของสถานที่อยู่ของสัตว์ป่าหรือบริเวณที่ตั้งของสวนสัตว์สาธารณะ</t>
  </si>
  <si>
    <t>การโอนสัตว์ป่าสงวน สัตว์ป่าคุ้มครอง หรือซากของสัตว์ป่าดังกล่าวระหว่างสวนสัตว์สาธารณะ</t>
  </si>
  <si>
    <t>การอนุญาตให้เข้าไปถ่ายทำภาพยนตร์ในเขตรักษาพันธุ์สัตว์ป่าหรือเขตห้ามล่าสัตว์ป่า (N)</t>
  </si>
  <si>
    <t>กระบวนงานการอนุญาตให้เพาะพันธุ์สัตว์ป่าสงวนหรือสัตว์ป่าคุ้มครอง</t>
  </si>
  <si>
    <t>การขอรับใบอนุญาตให้เพาะพันธุ์สัตว์ป่าสงวนหรือสัตว์ป่าคุ้มครอง</t>
  </si>
  <si>
    <t>การขอต่ออายุใบอนุญาตให้เพาะพันธุ์สัตว์ป่าสงวนหรือสัตว์ป่าคุ้มครอง</t>
  </si>
  <si>
    <t>การขอรับโอนใบอนุญาตให้เพาะพันธุ์สัตว์ป่าสงวนหรือสัตว์ป่าคุ้มครอง</t>
  </si>
  <si>
    <t>การขอใบแทนใบอนุญาตให้เพาะพันธุ์สัตว์ป่าสงวนหรือสัตว์ป่าคุ้มครอง</t>
  </si>
  <si>
    <t>0</t>
  </si>
  <si>
    <t>2</t>
  </si>
  <si>
    <t>1</t>
  </si>
  <si>
    <t>4</t>
  </si>
  <si>
    <t xml:space="preserve">ชื่อกระบวนงาน </t>
  </si>
  <si>
    <t>กระบวนงานการขออนุญาตให้ผู้ได้รับอนุญาตเก็บรังนกอีแอ่นเข้าไปในอุทยานแห่งชาติ</t>
  </si>
  <si>
    <t>การจองที่พักและบริการโดยแจ้ง/ยื่นคำร้องเป็นลายลักษณ์อักษร</t>
  </si>
  <si>
    <t>การจองที่พักและบริการโดยแจ้ง ณ เคาน์เตอร์บริการ</t>
  </si>
  <si>
    <t>การจองที่พักและบริการโดยติดต่อเจ้าหน้าที่สำรองให้</t>
  </si>
  <si>
    <t>การจองที่พักและบริการโดยผู้รับบริการจองด้วยตนเองผ่านเว็บไซต์</t>
  </si>
  <si>
    <t>การขออนุญาตให้ส่งออกซึ่งสัตว์ป่า ในบัญชีแนบท้ายหมายเลข 2 และบัญชีแนบท้ายหมายเลข 3 ของอนุสัญญาฯ (CITES)) (N)</t>
  </si>
  <si>
    <t xml:space="preserve">การขอรับใบอนุญาตให้เพาะพันธุ์สัตว์ป่าสงวนหรือสัตว์ป่าคุ้มครองเพื่อกิจการสวนสัตว์สาธารณะ มาตรา 18 (2) </t>
  </si>
  <si>
    <t xml:space="preserve">การขอต่ออายุใบอนุญาตให้เพาะพันธุ์สัตว์ป่าสงวนหรือสัตว์ป่าคุ้มครองเพื่อกิจการสวนสัตว์สาธารณะ มาตรา 18 (2) </t>
  </si>
  <si>
    <t xml:space="preserve">การขอรับโอนใบอนุญาตให้เพาะพันธุ์สัตว์ป่าสงวนหรือสัตว์ป่าคุ้มครองเพื่อกิจการสวนสัตว์สาธารณะ มาตรา 18 (2) </t>
  </si>
  <si>
    <t xml:space="preserve">การขอใบแทนใบอนุญาตให้เพาะพันธุ์สัตว์ป่าสงวนหรือสัตว์ป่าคุ้มครองเพื่อกิจการสวนสัตว์สาธารณะ มาตรา 18 (2) </t>
  </si>
  <si>
    <t>ชื่อคู่มือประชาชน</t>
  </si>
  <si>
    <t>ไตรมาส</t>
  </si>
  <si>
    <t>จำนวนคำขอ</t>
  </si>
  <si>
    <t>จำนวนคำขอที่ขออนุมัติ</t>
  </si>
  <si>
    <t>กระบวนงานการขออนุญาตให้นำเข้า ส่งออกฯ</t>
  </si>
  <si>
    <t>การขออนุญาตให้นำเข้าซึ่งสัตว์ป่าคุ้มครองที่ได้จากการเพาะพันธุ์ตามมาตรา 18 (1)ฯ</t>
  </si>
  <si>
    <t>500</t>
  </si>
  <si>
    <t>3</t>
  </si>
  <si>
    <t>การขออนุญาตให้ส่งออกซึ่งสัตว์ป่าคุ้มครองที่ได้จากการเพาะพันธุ์ตามมาตรา 18 (1)ฯ</t>
  </si>
  <si>
    <t>การขออนุญาตให้ส่งออก ซึ่งซากของสัตว์ป่า หรือผลิตภัณฑ์ที่ทำจากซากของสัตว์ป่าคุ้มครองที่ได้จากการเพาะพันธุ์ตามมาตรา 18 (1)ฯ</t>
  </si>
  <si>
    <t>การขออนุญาตให้นำเข้าซึ่งซากของสัตว์ป่า หรือผลิตภัณฑ์ที่ทำจากซากของสัตว์ป่าคุ้มครองที่ได้จากการเพาะพันธุ์ตามมาตรา 18 (1)ฯ</t>
  </si>
  <si>
    <t>การขออนุญาตให้นำเข้าซึ่งสัตว์ป่า ซากของสัตว์ป่า หรือผลิตภัณฑ์ที่ทำจากซากของสัตว์ป่าในบัญชีแนบท้ายหมายเลข 1 ของอนุสัญญาฯ (CITES)) (N)</t>
  </si>
  <si>
    <t>การขออนุญาตให้ส่งออกซึ่งสัตว์ป่า ซากของสัตว์ป่า หรือผลิตภัณฑ์ที่ทำจากซากของสัตว์ป่าในบัญชีแนบท้ายหมายเลข 1 ของอนุสัญญาฯ (CITES)) (N)</t>
  </si>
  <si>
    <t>การขออนุญาตให้นำเข้าซึ่งซากของสัตว์ป่า หรือผลิตภัณฑ์ที่ทำจากซากของสัตว์ป่า ในบัญชีแนบท้ายหมายเลข 2 และบัญชีแนบท้ายหมายเลข 3 ฯ</t>
  </si>
  <si>
    <t>การขออนุญาตให้ส่งออกซึ่งซากของสัตว์ป่า หรือผลิตภัณฑ์ที่ทำจากซากของสัตว์ป่าในบัญชีแนบท้ายหมายเลข 2 และบัญชีแนบท้ายหมายเลข 3 ของอนุสัญญาฯ (CITES) (N)</t>
  </si>
  <si>
    <t>'2</t>
  </si>
  <si>
    <t>การขออนุญาตให้นำเข้าซึ่งสัตว์ป่า ซากของสัตว์ป่า หรือผลิตภัณฑ์ที่ทำจากซากของสัตว์ป่าชนิดที่รัฐมนตรีประกาศกำหนด กลุ่มที่ 2 (N)</t>
  </si>
  <si>
    <t>การขออนุญาตให้ส่งออกซึ่งสัตว์ป่า ซากของสัตว์ป่า หรือผลิตภัณฑ์ที่ทำจากซากของสัตว์ป่าชนิดที่รัฐมนตรีประกาศกำหนด กลุ่มที่ 2 (N)</t>
  </si>
  <si>
    <t>การขอใบรับรองการนำเข้าซึ่งสัตว์ป่า ซากของสัตว์ป่า หรือผลิตภัณฑ์ที่ทำจากซากของสัตว์ป่าที่ไม่ใช่สัตว์ป่าสงวน ฯ</t>
  </si>
  <si>
    <t>200</t>
  </si>
  <si>
    <t>การขอใบรับรองการส่งออกซึ่งสัตว์ป่า ซากของสัตว์ป่า หรือผลิตภัณฑ์ที่ทำจากซากของสัตว์ป่าที่ไม่ใช่สัตว์ป่าสงวน ฯ</t>
  </si>
  <si>
    <t>การขอใบแทนใบอนุญาตหรือใบรับรองให้นำเข้า ส่งออก หรือนำผ่านซึ่งสัตว์ป่า ซากของสัตว์ป่า หรือผลิตภัณฑ์ที่ทำจากซากของสัตว์ป่า (N)</t>
  </si>
  <si>
    <t>50</t>
  </si>
  <si>
    <t>การขออนุญาตเข้าไปถ่ายทำภาพยนตร์ไทยในอุทยานแห่งชาติ กรณียื่นขออนุญาตที่ส่วนกลาง (สำนักอุทยานแห่งชาติ กรมอุทยานแห่งชาติ สัตว์ป่า และพันธุ์พืช)) และมีการนำสัตว์ฯ</t>
  </si>
  <si>
    <t>การขออนุญาตเข้าไปถ่ายทำภาพยนตร์ไทยในอุทยานแห่งชาติ กรณียื่นขออนุญาตที่สำนักบริหารพื้นที่อนุรักษ์ที่1-16 (เฉพาะภาพยนตร์ไทย ที่ไม่มีการนำสัตว์เข้าไปประกอบการถ่ายทำฯ)</t>
  </si>
  <si>
    <t>การขออนุญาตดำเนินกิจการประเภทการจำหน่ายอาหาร เครื่องดื่ม ของที่ระลึก ที่มีความจำเป็นเร่งด่วนชั่วคราวที่ไม่มีสิ่งก่อสร้าง ไม่เกิน 15 วัน (N)</t>
  </si>
  <si>
    <t>100</t>
  </si>
  <si>
    <t>ตั้งแต่ 50 ถึง 500</t>
  </si>
  <si>
    <t>ตั้งแต่ 1,000 ถึง 2,500</t>
  </si>
  <si>
    <t>ตั้งแต่ 3,000 ถึง 4,000</t>
  </si>
  <si>
    <t>ตั้งแต่ 3,500 ถึง 5,000</t>
  </si>
  <si>
    <t>ตั้งแต่ 5,000 ถึง 100,000</t>
  </si>
  <si>
    <t>ตั้งแต่ 100 ถึง 200,000</t>
  </si>
  <si>
    <t>ตั้งแต่ 0 ถึง 10</t>
  </si>
  <si>
    <t>ตั้งแต่ 10 ถึง 200</t>
  </si>
  <si>
    <t>ตั้งแต่ 0 ถึง 1,000</t>
  </si>
  <si>
    <t>500,000</t>
  </si>
  <si>
    <t>1,000</t>
  </si>
  <si>
    <t>10,000</t>
  </si>
  <si>
    <t>การขออนุญาตให้นำเข้าซึ่งสัตว์ป่า ในบัญชีแนบท้ายหมายเลข 2 และบัญชีแนบท้ายหมายเลข 3 ของอนุสัญญาฯ (CITES))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</si>
</sst>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1"/>
      <name val="Calibri"/>
      <family val="2"/>
      <scheme val="minor"/>
    </font>
    <font>
      <sz val="14"/>
      <color theme="1" tint="4.9989318521683403E-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FC9E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165" fontId="5" fillId="2" borderId="5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7" fillId="0" borderId="1" xfId="1" quotePrefix="1" applyNumberFormat="1" applyFont="1" applyBorder="1" applyAlignment="1">
      <alignment horizontal="center" vertical="center"/>
    </xf>
    <xf numFmtId="0" fontId="8" fillId="0" borderId="1" xfId="1" quotePrefix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3" fontId="8" fillId="0" borderId="1" xfId="1" quotePrefix="1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3" xfId="0" quotePrefix="1" applyFont="1" applyBorder="1" applyAlignment="1">
      <alignment horizontal="center" vertical="center"/>
    </xf>
    <xf numFmtId="0" fontId="2" fillId="0" borderId="0" xfId="0" applyFont="1"/>
    <xf numFmtId="0" fontId="0" fillId="0" borderId="0" xfId="1" applyNumberFormat="1" applyFont="1" applyAlignment="1">
      <alignment horizontal="center" vertical="center"/>
    </xf>
    <xf numFmtId="0" fontId="9" fillId="0" borderId="0" xfId="1" applyNumberFormat="1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1" fontId="6" fillId="0" borderId="4" xfId="0" quotePrefix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3" fontId="10" fillId="0" borderId="5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FC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A250-D6D9-4E3A-BE3B-E1A431597FEB}">
  <dimension ref="A1:F229"/>
  <sheetViews>
    <sheetView tabSelected="1" topLeftCell="B1" zoomScaleNormal="100" zoomScaleSheetLayoutView="100" workbookViewId="0">
      <selection activeCell="E225" sqref="E225"/>
    </sheetView>
  </sheetViews>
  <sheetFormatPr defaultRowHeight="17.25" x14ac:dyDescent="0.4"/>
  <cols>
    <col min="1" max="1" width="35.140625" customWidth="1"/>
    <col min="2" max="2" width="40.140625" style="28" customWidth="1"/>
    <col min="3" max="3" width="19.7109375" style="1" customWidth="1"/>
    <col min="4" max="4" width="12.28515625" style="29" customWidth="1"/>
    <col min="5" max="5" width="12.28515625" style="30" customWidth="1"/>
    <col min="6" max="6" width="12.28515625" style="31" customWidth="1"/>
  </cols>
  <sheetData>
    <row r="1" spans="1:6" ht="70.5" customHeight="1" x14ac:dyDescent="0.25">
      <c r="A1" s="2" t="s">
        <v>45</v>
      </c>
      <c r="B1" s="3" t="s">
        <v>56</v>
      </c>
      <c r="C1" s="4" t="s">
        <v>0</v>
      </c>
      <c r="D1" s="5" t="s">
        <v>57</v>
      </c>
      <c r="E1" s="6" t="s">
        <v>58</v>
      </c>
      <c r="F1" s="7" t="s">
        <v>59</v>
      </c>
    </row>
    <row r="2" spans="1:6" ht="43.5" x14ac:dyDescent="0.25">
      <c r="A2" s="8" t="s">
        <v>60</v>
      </c>
      <c r="B2" s="9" t="s">
        <v>61</v>
      </c>
      <c r="C2" s="32" t="s">
        <v>62</v>
      </c>
      <c r="D2" s="11" t="s">
        <v>43</v>
      </c>
      <c r="E2" s="33">
        <f>0+0+0</f>
        <v>0</v>
      </c>
      <c r="F2" s="12">
        <f>SUM(E2)</f>
        <v>0</v>
      </c>
    </row>
    <row r="3" spans="1:6" ht="43.5" x14ac:dyDescent="0.25">
      <c r="A3" s="8" t="s">
        <v>60</v>
      </c>
      <c r="B3" s="9" t="s">
        <v>61</v>
      </c>
      <c r="C3" s="10" t="s">
        <v>62</v>
      </c>
      <c r="D3" s="11" t="s">
        <v>42</v>
      </c>
      <c r="E3" s="34">
        <f>1+1+1</f>
        <v>3</v>
      </c>
      <c r="F3" s="12">
        <f t="shared" ref="F3:F66" si="0">SUM(E3)</f>
        <v>3</v>
      </c>
    </row>
    <row r="4" spans="1:6" ht="43.5" x14ac:dyDescent="0.25">
      <c r="A4" s="8" t="s">
        <v>60</v>
      </c>
      <c r="B4" s="9" t="s">
        <v>61</v>
      </c>
      <c r="C4" s="10" t="s">
        <v>62</v>
      </c>
      <c r="D4" s="11" t="s">
        <v>63</v>
      </c>
      <c r="E4" s="34">
        <f>0+1+0</f>
        <v>1</v>
      </c>
      <c r="F4" s="12">
        <f t="shared" si="0"/>
        <v>1</v>
      </c>
    </row>
    <row r="5" spans="1:6" ht="43.5" x14ac:dyDescent="0.25">
      <c r="A5" s="8" t="s">
        <v>60</v>
      </c>
      <c r="B5" s="9" t="s">
        <v>61</v>
      </c>
      <c r="C5" s="10" t="s">
        <v>62</v>
      </c>
      <c r="D5" s="11" t="s">
        <v>44</v>
      </c>
      <c r="E5" s="34">
        <v>3</v>
      </c>
      <c r="F5" s="12">
        <f t="shared" si="0"/>
        <v>3</v>
      </c>
    </row>
    <row r="6" spans="1:6" ht="43.5" x14ac:dyDescent="0.25">
      <c r="A6" s="8" t="s">
        <v>60</v>
      </c>
      <c r="B6" s="13" t="s">
        <v>64</v>
      </c>
      <c r="C6" s="14" t="s">
        <v>83</v>
      </c>
      <c r="D6" s="15">
        <v>1</v>
      </c>
      <c r="E6" s="33">
        <f>2+3+0</f>
        <v>5</v>
      </c>
      <c r="F6" s="12">
        <f t="shared" si="0"/>
        <v>5</v>
      </c>
    </row>
    <row r="7" spans="1:6" ht="43.5" x14ac:dyDescent="0.25">
      <c r="A7" s="8" t="s">
        <v>60</v>
      </c>
      <c r="B7" s="13" t="s">
        <v>64</v>
      </c>
      <c r="C7" s="14" t="s">
        <v>83</v>
      </c>
      <c r="D7" s="11" t="s">
        <v>42</v>
      </c>
      <c r="E7" s="34">
        <f>3+0+0</f>
        <v>3</v>
      </c>
      <c r="F7" s="12">
        <f t="shared" si="0"/>
        <v>3</v>
      </c>
    </row>
    <row r="8" spans="1:6" ht="43.5" x14ac:dyDescent="0.25">
      <c r="A8" s="8" t="s">
        <v>60</v>
      </c>
      <c r="B8" s="13" t="s">
        <v>64</v>
      </c>
      <c r="C8" s="14" t="s">
        <v>83</v>
      </c>
      <c r="D8" s="11" t="s">
        <v>63</v>
      </c>
      <c r="E8" s="34">
        <f>3+0+0</f>
        <v>3</v>
      </c>
      <c r="F8" s="12">
        <f t="shared" si="0"/>
        <v>3</v>
      </c>
    </row>
    <row r="9" spans="1:6" ht="43.5" x14ac:dyDescent="0.25">
      <c r="A9" s="8" t="s">
        <v>60</v>
      </c>
      <c r="B9" s="13" t="s">
        <v>64</v>
      </c>
      <c r="C9" s="14" t="s">
        <v>83</v>
      </c>
      <c r="D9" s="11" t="s">
        <v>44</v>
      </c>
      <c r="E9" s="34">
        <v>5</v>
      </c>
      <c r="F9" s="12">
        <f t="shared" si="0"/>
        <v>5</v>
      </c>
    </row>
    <row r="10" spans="1:6" ht="65.25" x14ac:dyDescent="0.25">
      <c r="A10" s="8" t="s">
        <v>60</v>
      </c>
      <c r="B10" s="16" t="s">
        <v>65</v>
      </c>
      <c r="C10" s="14" t="s">
        <v>83</v>
      </c>
      <c r="D10" s="11" t="s">
        <v>43</v>
      </c>
      <c r="E10" s="33">
        <f>0+0+3</f>
        <v>3</v>
      </c>
      <c r="F10" s="12">
        <f t="shared" si="0"/>
        <v>3</v>
      </c>
    </row>
    <row r="11" spans="1:6" ht="65.25" x14ac:dyDescent="0.25">
      <c r="A11" s="8" t="s">
        <v>60</v>
      </c>
      <c r="B11" s="16" t="s">
        <v>65</v>
      </c>
      <c r="C11" s="14" t="s">
        <v>83</v>
      </c>
      <c r="D11" s="11" t="s">
        <v>42</v>
      </c>
      <c r="E11" s="34">
        <f>8+9+9</f>
        <v>26</v>
      </c>
      <c r="F11" s="12">
        <f t="shared" si="0"/>
        <v>26</v>
      </c>
    </row>
    <row r="12" spans="1:6" ht="65.25" x14ac:dyDescent="0.25">
      <c r="A12" s="8" t="s">
        <v>60</v>
      </c>
      <c r="B12" s="16" t="s">
        <v>65</v>
      </c>
      <c r="C12" s="14" t="s">
        <v>83</v>
      </c>
      <c r="D12" s="11" t="s">
        <v>63</v>
      </c>
      <c r="E12" s="34">
        <f>0+5+5</f>
        <v>10</v>
      </c>
      <c r="F12" s="12">
        <f t="shared" si="0"/>
        <v>10</v>
      </c>
    </row>
    <row r="13" spans="1:6" ht="65.25" x14ac:dyDescent="0.25">
      <c r="A13" s="8" t="s">
        <v>60</v>
      </c>
      <c r="B13" s="16" t="s">
        <v>65</v>
      </c>
      <c r="C13" s="14" t="s">
        <v>83</v>
      </c>
      <c r="D13" s="11" t="s">
        <v>44</v>
      </c>
      <c r="E13" s="34">
        <v>22</v>
      </c>
      <c r="F13" s="12">
        <f t="shared" si="0"/>
        <v>22</v>
      </c>
    </row>
    <row r="14" spans="1:6" ht="65.25" x14ac:dyDescent="0.25">
      <c r="A14" s="8" t="s">
        <v>60</v>
      </c>
      <c r="B14" s="16" t="s">
        <v>66</v>
      </c>
      <c r="C14" s="14" t="s">
        <v>83</v>
      </c>
      <c r="D14" s="15">
        <v>1</v>
      </c>
      <c r="E14" s="33">
        <f>0+0+2</f>
        <v>2</v>
      </c>
      <c r="F14" s="12">
        <f t="shared" si="0"/>
        <v>2</v>
      </c>
    </row>
    <row r="15" spans="1:6" ht="65.25" x14ac:dyDescent="0.25">
      <c r="A15" s="8" t="s">
        <v>60</v>
      </c>
      <c r="B15" s="16" t="s">
        <v>66</v>
      </c>
      <c r="C15" s="14" t="s">
        <v>83</v>
      </c>
      <c r="D15" s="11" t="s">
        <v>42</v>
      </c>
      <c r="E15" s="34">
        <f>0+3+2</f>
        <v>5</v>
      </c>
      <c r="F15" s="12">
        <f t="shared" si="0"/>
        <v>5</v>
      </c>
    </row>
    <row r="16" spans="1:6" ht="65.25" x14ac:dyDescent="0.25">
      <c r="A16" s="8" t="s">
        <v>60</v>
      </c>
      <c r="B16" s="16" t="s">
        <v>66</v>
      </c>
      <c r="C16" s="14" t="s">
        <v>83</v>
      </c>
      <c r="D16" s="11" t="s">
        <v>63</v>
      </c>
      <c r="E16" s="34">
        <f>1+1+1</f>
        <v>3</v>
      </c>
      <c r="F16" s="12">
        <f t="shared" si="0"/>
        <v>3</v>
      </c>
    </row>
    <row r="17" spans="1:6" ht="65.25" x14ac:dyDescent="0.25">
      <c r="A17" s="8" t="s">
        <v>60</v>
      </c>
      <c r="B17" s="16" t="s">
        <v>66</v>
      </c>
      <c r="C17" s="14" t="s">
        <v>83</v>
      </c>
      <c r="D17" s="11" t="s">
        <v>44</v>
      </c>
      <c r="E17" s="34">
        <v>1</v>
      </c>
      <c r="F17" s="12">
        <f t="shared" si="0"/>
        <v>1</v>
      </c>
    </row>
    <row r="18" spans="1:6" ht="65.25" x14ac:dyDescent="0.25">
      <c r="A18" s="8" t="s">
        <v>60</v>
      </c>
      <c r="B18" s="16" t="s">
        <v>67</v>
      </c>
      <c r="C18" s="14" t="s">
        <v>83</v>
      </c>
      <c r="D18" s="11" t="s">
        <v>43</v>
      </c>
      <c r="E18" s="33">
        <f>5+6+3</f>
        <v>14</v>
      </c>
      <c r="F18" s="12">
        <f t="shared" si="0"/>
        <v>14</v>
      </c>
    </row>
    <row r="19" spans="1:6" ht="65.25" x14ac:dyDescent="0.25">
      <c r="A19" s="8" t="s">
        <v>60</v>
      </c>
      <c r="B19" s="16" t="s">
        <v>67</v>
      </c>
      <c r="C19" s="14" t="s">
        <v>83</v>
      </c>
      <c r="D19" s="11" t="s">
        <v>42</v>
      </c>
      <c r="E19" s="34">
        <f>0+2+3</f>
        <v>5</v>
      </c>
      <c r="F19" s="12">
        <f t="shared" si="0"/>
        <v>5</v>
      </c>
    </row>
    <row r="20" spans="1:6" ht="65.25" x14ac:dyDescent="0.25">
      <c r="A20" s="8" t="s">
        <v>60</v>
      </c>
      <c r="B20" s="16" t="s">
        <v>67</v>
      </c>
      <c r="C20" s="14" t="s">
        <v>83</v>
      </c>
      <c r="D20" s="11" t="s">
        <v>63</v>
      </c>
      <c r="E20" s="34">
        <f>4+13+3</f>
        <v>20</v>
      </c>
      <c r="F20" s="12">
        <f t="shared" si="0"/>
        <v>20</v>
      </c>
    </row>
    <row r="21" spans="1:6" ht="65.25" x14ac:dyDescent="0.25">
      <c r="A21" s="8" t="s">
        <v>60</v>
      </c>
      <c r="B21" s="16" t="s">
        <v>67</v>
      </c>
      <c r="C21" s="14" t="s">
        <v>83</v>
      </c>
      <c r="D21" s="11" t="s">
        <v>44</v>
      </c>
      <c r="E21" s="34">
        <v>13</v>
      </c>
      <c r="F21" s="12">
        <f t="shared" si="0"/>
        <v>13</v>
      </c>
    </row>
    <row r="22" spans="1:6" ht="65.25" x14ac:dyDescent="0.25">
      <c r="A22" s="8" t="s">
        <v>60</v>
      </c>
      <c r="B22" s="16" t="s">
        <v>68</v>
      </c>
      <c r="C22" s="14" t="s">
        <v>83</v>
      </c>
      <c r="D22" s="11" t="s">
        <v>43</v>
      </c>
      <c r="E22" s="33">
        <f>0+0+3</f>
        <v>3</v>
      </c>
      <c r="F22" s="12">
        <f t="shared" si="0"/>
        <v>3</v>
      </c>
    </row>
    <row r="23" spans="1:6" ht="65.25" x14ac:dyDescent="0.25">
      <c r="A23" s="8" t="s">
        <v>60</v>
      </c>
      <c r="B23" s="16" t="s">
        <v>68</v>
      </c>
      <c r="C23" s="14" t="s">
        <v>83</v>
      </c>
      <c r="D23" s="11" t="s">
        <v>42</v>
      </c>
      <c r="E23" s="34">
        <f>0+1+0</f>
        <v>1</v>
      </c>
      <c r="F23" s="12">
        <f t="shared" si="0"/>
        <v>1</v>
      </c>
    </row>
    <row r="24" spans="1:6" ht="65.25" x14ac:dyDescent="0.25">
      <c r="A24" s="8" t="s">
        <v>60</v>
      </c>
      <c r="B24" s="16" t="s">
        <v>68</v>
      </c>
      <c r="C24" s="14" t="s">
        <v>83</v>
      </c>
      <c r="D24" s="11" t="s">
        <v>63</v>
      </c>
      <c r="E24" s="34">
        <f>0+0+0</f>
        <v>0</v>
      </c>
      <c r="F24" s="12">
        <f t="shared" si="0"/>
        <v>0</v>
      </c>
    </row>
    <row r="25" spans="1:6" ht="65.25" x14ac:dyDescent="0.25">
      <c r="A25" s="8" t="s">
        <v>60</v>
      </c>
      <c r="B25" s="16" t="s">
        <v>68</v>
      </c>
      <c r="C25" s="14" t="s">
        <v>83</v>
      </c>
      <c r="D25" s="11" t="s">
        <v>44</v>
      </c>
      <c r="E25" s="34">
        <f>0+0+0</f>
        <v>0</v>
      </c>
      <c r="F25" s="12">
        <f t="shared" si="0"/>
        <v>0</v>
      </c>
    </row>
    <row r="26" spans="1:6" ht="65.25" x14ac:dyDescent="0.25">
      <c r="A26" s="8" t="s">
        <v>60</v>
      </c>
      <c r="B26" s="16" t="s">
        <v>95</v>
      </c>
      <c r="C26" s="17" t="s">
        <v>62</v>
      </c>
      <c r="D26" s="11" t="s">
        <v>43</v>
      </c>
      <c r="E26" s="33">
        <f>25+20+20</f>
        <v>65</v>
      </c>
      <c r="F26" s="12">
        <f t="shared" si="0"/>
        <v>65</v>
      </c>
    </row>
    <row r="27" spans="1:6" ht="65.25" x14ac:dyDescent="0.25">
      <c r="A27" s="8" t="s">
        <v>60</v>
      </c>
      <c r="B27" s="16" t="s">
        <v>95</v>
      </c>
      <c r="C27" s="17" t="s">
        <v>62</v>
      </c>
      <c r="D27" s="11">
        <v>2</v>
      </c>
      <c r="E27" s="34">
        <f>6+29+10</f>
        <v>45</v>
      </c>
      <c r="F27" s="12">
        <f t="shared" si="0"/>
        <v>45</v>
      </c>
    </row>
    <row r="28" spans="1:6" ht="65.25" x14ac:dyDescent="0.25">
      <c r="A28" s="8" t="s">
        <v>60</v>
      </c>
      <c r="B28" s="16" t="s">
        <v>95</v>
      </c>
      <c r="C28" s="17" t="s">
        <v>62</v>
      </c>
      <c r="D28" s="11" t="s">
        <v>63</v>
      </c>
      <c r="E28" s="34">
        <f>34+20+11</f>
        <v>65</v>
      </c>
      <c r="F28" s="12">
        <f t="shared" si="0"/>
        <v>65</v>
      </c>
    </row>
    <row r="29" spans="1:6" ht="65.25" x14ac:dyDescent="0.25">
      <c r="A29" s="8" t="s">
        <v>60</v>
      </c>
      <c r="B29" s="16" t="s">
        <v>95</v>
      </c>
      <c r="C29" s="17" t="s">
        <v>62</v>
      </c>
      <c r="D29" s="11" t="s">
        <v>44</v>
      </c>
      <c r="E29" s="34">
        <v>49</v>
      </c>
      <c r="F29" s="12">
        <f t="shared" si="0"/>
        <v>49</v>
      </c>
    </row>
    <row r="30" spans="1:6" ht="65.25" x14ac:dyDescent="0.25">
      <c r="A30" s="8" t="s">
        <v>60</v>
      </c>
      <c r="B30" s="16" t="s">
        <v>51</v>
      </c>
      <c r="C30" s="14" t="s">
        <v>83</v>
      </c>
      <c r="D30" s="11" t="s">
        <v>43</v>
      </c>
      <c r="E30" s="33">
        <f>9+13+8</f>
        <v>30</v>
      </c>
      <c r="F30" s="12">
        <f t="shared" si="0"/>
        <v>30</v>
      </c>
    </row>
    <row r="31" spans="1:6" ht="65.25" x14ac:dyDescent="0.25">
      <c r="A31" s="8" t="s">
        <v>60</v>
      </c>
      <c r="B31" s="16" t="s">
        <v>51</v>
      </c>
      <c r="C31" s="14" t="s">
        <v>83</v>
      </c>
      <c r="D31" s="11" t="s">
        <v>42</v>
      </c>
      <c r="E31" s="34">
        <f>40+17+24</f>
        <v>81</v>
      </c>
      <c r="F31" s="12">
        <f t="shared" si="0"/>
        <v>81</v>
      </c>
    </row>
    <row r="32" spans="1:6" ht="65.25" x14ac:dyDescent="0.25">
      <c r="A32" s="8" t="s">
        <v>60</v>
      </c>
      <c r="B32" s="16" t="s">
        <v>51</v>
      </c>
      <c r="C32" s="14" t="s">
        <v>83</v>
      </c>
      <c r="D32" s="11" t="s">
        <v>63</v>
      </c>
      <c r="E32" s="34">
        <f>4+10+22</f>
        <v>36</v>
      </c>
      <c r="F32" s="12">
        <f t="shared" si="0"/>
        <v>36</v>
      </c>
    </row>
    <row r="33" spans="1:6" ht="65.25" x14ac:dyDescent="0.25">
      <c r="A33" s="8" t="s">
        <v>60</v>
      </c>
      <c r="B33" s="16" t="s">
        <v>51</v>
      </c>
      <c r="C33" s="14" t="s">
        <v>83</v>
      </c>
      <c r="D33" s="11" t="s">
        <v>44</v>
      </c>
      <c r="E33" s="34">
        <v>56</v>
      </c>
      <c r="F33" s="12">
        <f t="shared" si="0"/>
        <v>56</v>
      </c>
    </row>
    <row r="34" spans="1:6" ht="65.25" x14ac:dyDescent="0.25">
      <c r="A34" s="8" t="s">
        <v>60</v>
      </c>
      <c r="B34" s="16" t="s">
        <v>69</v>
      </c>
      <c r="C34" s="14" t="s">
        <v>83</v>
      </c>
      <c r="D34" s="11" t="s">
        <v>43</v>
      </c>
      <c r="E34" s="33">
        <f>29+26+17</f>
        <v>72</v>
      </c>
      <c r="F34" s="12">
        <f t="shared" si="0"/>
        <v>72</v>
      </c>
    </row>
    <row r="35" spans="1:6" ht="65.25" x14ac:dyDescent="0.25">
      <c r="A35" s="8" t="s">
        <v>60</v>
      </c>
      <c r="B35" s="16" t="s">
        <v>69</v>
      </c>
      <c r="C35" s="14" t="s">
        <v>83</v>
      </c>
      <c r="D35" s="11" t="s">
        <v>42</v>
      </c>
      <c r="E35" s="34">
        <f>11+15+14</f>
        <v>40</v>
      </c>
      <c r="F35" s="12">
        <f t="shared" si="0"/>
        <v>40</v>
      </c>
    </row>
    <row r="36" spans="1:6" ht="65.25" x14ac:dyDescent="0.25">
      <c r="A36" s="8" t="s">
        <v>60</v>
      </c>
      <c r="B36" s="16" t="s">
        <v>69</v>
      </c>
      <c r="C36" s="14" t="s">
        <v>83</v>
      </c>
      <c r="D36" s="11" t="s">
        <v>63</v>
      </c>
      <c r="E36" s="34">
        <f>18+35+27</f>
        <v>80</v>
      </c>
      <c r="F36" s="12">
        <f t="shared" si="0"/>
        <v>80</v>
      </c>
    </row>
    <row r="37" spans="1:6" ht="65.25" x14ac:dyDescent="0.25">
      <c r="A37" s="8" t="s">
        <v>60</v>
      </c>
      <c r="B37" s="16" t="s">
        <v>69</v>
      </c>
      <c r="C37" s="14" t="s">
        <v>83</v>
      </c>
      <c r="D37" s="11" t="s">
        <v>44</v>
      </c>
      <c r="E37" s="34">
        <v>94</v>
      </c>
      <c r="F37" s="12">
        <f t="shared" si="0"/>
        <v>94</v>
      </c>
    </row>
    <row r="38" spans="1:6" ht="87" x14ac:dyDescent="0.25">
      <c r="A38" s="8" t="s">
        <v>60</v>
      </c>
      <c r="B38" s="16" t="s">
        <v>70</v>
      </c>
      <c r="C38" s="14" t="s">
        <v>83</v>
      </c>
      <c r="D38" s="15">
        <v>1</v>
      </c>
      <c r="E38" s="33">
        <f>16+7+15</f>
        <v>38</v>
      </c>
      <c r="F38" s="12">
        <f t="shared" si="0"/>
        <v>38</v>
      </c>
    </row>
    <row r="39" spans="1:6" ht="87" x14ac:dyDescent="0.25">
      <c r="A39" s="8" t="s">
        <v>60</v>
      </c>
      <c r="B39" s="16" t="s">
        <v>70</v>
      </c>
      <c r="C39" s="14" t="s">
        <v>83</v>
      </c>
      <c r="D39" s="11" t="s">
        <v>71</v>
      </c>
      <c r="E39" s="34">
        <f>21+29+28</f>
        <v>78</v>
      </c>
      <c r="F39" s="12">
        <f t="shared" si="0"/>
        <v>78</v>
      </c>
    </row>
    <row r="40" spans="1:6" ht="87" x14ac:dyDescent="0.25">
      <c r="A40" s="8" t="s">
        <v>60</v>
      </c>
      <c r="B40" s="16" t="s">
        <v>70</v>
      </c>
      <c r="C40" s="14" t="s">
        <v>83</v>
      </c>
      <c r="D40" s="11" t="s">
        <v>63</v>
      </c>
      <c r="E40" s="34">
        <f>18+32+49</f>
        <v>99</v>
      </c>
      <c r="F40" s="12">
        <f t="shared" si="0"/>
        <v>99</v>
      </c>
    </row>
    <row r="41" spans="1:6" ht="87" x14ac:dyDescent="0.25">
      <c r="A41" s="8" t="s">
        <v>60</v>
      </c>
      <c r="B41" s="16" t="s">
        <v>70</v>
      </c>
      <c r="C41" s="14" t="s">
        <v>83</v>
      </c>
      <c r="D41" s="11" t="s">
        <v>44</v>
      </c>
      <c r="E41" s="34">
        <v>66</v>
      </c>
      <c r="F41" s="12">
        <f t="shared" si="0"/>
        <v>66</v>
      </c>
    </row>
    <row r="42" spans="1:6" ht="65.25" x14ac:dyDescent="0.25">
      <c r="A42" s="8" t="s">
        <v>60</v>
      </c>
      <c r="B42" s="16" t="s">
        <v>72</v>
      </c>
      <c r="C42" s="14" t="s">
        <v>83</v>
      </c>
      <c r="D42" s="11" t="s">
        <v>43</v>
      </c>
      <c r="E42" s="33">
        <f>1+1+2</f>
        <v>4</v>
      </c>
      <c r="F42" s="12">
        <f t="shared" si="0"/>
        <v>4</v>
      </c>
    </row>
    <row r="43" spans="1:6" ht="65.25" x14ac:dyDescent="0.25">
      <c r="A43" s="8" t="s">
        <v>60</v>
      </c>
      <c r="B43" s="16" t="s">
        <v>72</v>
      </c>
      <c r="C43" s="14" t="s">
        <v>83</v>
      </c>
      <c r="D43" s="11" t="s">
        <v>42</v>
      </c>
      <c r="E43" s="34">
        <f>5+4+2</f>
        <v>11</v>
      </c>
      <c r="F43" s="12">
        <f t="shared" si="0"/>
        <v>11</v>
      </c>
    </row>
    <row r="44" spans="1:6" ht="65.25" x14ac:dyDescent="0.25">
      <c r="A44" s="8" t="s">
        <v>60</v>
      </c>
      <c r="B44" s="16" t="s">
        <v>72</v>
      </c>
      <c r="C44" s="14" t="s">
        <v>83</v>
      </c>
      <c r="D44" s="11" t="s">
        <v>63</v>
      </c>
      <c r="E44" s="34">
        <f>0+0+1</f>
        <v>1</v>
      </c>
      <c r="F44" s="12">
        <f t="shared" si="0"/>
        <v>1</v>
      </c>
    </row>
    <row r="45" spans="1:6" ht="65.25" x14ac:dyDescent="0.25">
      <c r="A45" s="8" t="s">
        <v>60</v>
      </c>
      <c r="B45" s="16" t="s">
        <v>72</v>
      </c>
      <c r="C45" s="14" t="s">
        <v>83</v>
      </c>
      <c r="D45" s="11" t="s">
        <v>44</v>
      </c>
      <c r="E45" s="34">
        <v>2</v>
      </c>
      <c r="F45" s="12">
        <f t="shared" si="0"/>
        <v>2</v>
      </c>
    </row>
    <row r="46" spans="1:6" ht="65.25" x14ac:dyDescent="0.25">
      <c r="A46" s="8" t="s">
        <v>60</v>
      </c>
      <c r="B46" s="16" t="s">
        <v>73</v>
      </c>
      <c r="C46" s="14" t="s">
        <v>83</v>
      </c>
      <c r="D46" s="11" t="s">
        <v>43</v>
      </c>
      <c r="E46" s="33">
        <f>28+32+18</f>
        <v>78</v>
      </c>
      <c r="F46" s="12">
        <f t="shared" si="0"/>
        <v>78</v>
      </c>
    </row>
    <row r="47" spans="1:6" ht="65.25" x14ac:dyDescent="0.25">
      <c r="A47" s="8" t="s">
        <v>60</v>
      </c>
      <c r="B47" s="16" t="s">
        <v>73</v>
      </c>
      <c r="C47" s="14" t="s">
        <v>83</v>
      </c>
      <c r="D47" s="11" t="s">
        <v>42</v>
      </c>
      <c r="E47" s="34">
        <f>40+23+32</f>
        <v>95</v>
      </c>
      <c r="F47" s="12">
        <f t="shared" si="0"/>
        <v>95</v>
      </c>
    </row>
    <row r="48" spans="1:6" ht="65.25" x14ac:dyDescent="0.25">
      <c r="A48" s="8" t="s">
        <v>60</v>
      </c>
      <c r="B48" s="16" t="s">
        <v>73</v>
      </c>
      <c r="C48" s="14" t="s">
        <v>83</v>
      </c>
      <c r="D48" s="11" t="s">
        <v>63</v>
      </c>
      <c r="E48" s="34">
        <f>29+46+25</f>
        <v>100</v>
      </c>
      <c r="F48" s="12">
        <f t="shared" si="0"/>
        <v>100</v>
      </c>
    </row>
    <row r="49" spans="1:6" ht="65.25" x14ac:dyDescent="0.25">
      <c r="A49" s="8" t="s">
        <v>60</v>
      </c>
      <c r="B49" s="16" t="s">
        <v>73</v>
      </c>
      <c r="C49" s="14" t="s">
        <v>83</v>
      </c>
      <c r="D49" s="11" t="s">
        <v>44</v>
      </c>
      <c r="E49" s="34">
        <v>125</v>
      </c>
      <c r="F49" s="12">
        <f t="shared" si="0"/>
        <v>125</v>
      </c>
    </row>
    <row r="50" spans="1:6" ht="65.25" x14ac:dyDescent="0.25">
      <c r="A50" s="8" t="s">
        <v>60</v>
      </c>
      <c r="B50" s="16" t="s">
        <v>74</v>
      </c>
      <c r="C50" s="17" t="s">
        <v>75</v>
      </c>
      <c r="D50" s="11" t="s">
        <v>43</v>
      </c>
      <c r="E50" s="33">
        <f>2+4+4</f>
        <v>10</v>
      </c>
      <c r="F50" s="12">
        <f t="shared" si="0"/>
        <v>10</v>
      </c>
    </row>
    <row r="51" spans="1:6" ht="65.25" x14ac:dyDescent="0.25">
      <c r="A51" s="8" t="s">
        <v>60</v>
      </c>
      <c r="B51" s="16" t="s">
        <v>74</v>
      </c>
      <c r="C51" s="17" t="s">
        <v>75</v>
      </c>
      <c r="D51" s="11" t="s">
        <v>42</v>
      </c>
      <c r="E51" s="34">
        <f>3+4+8</f>
        <v>15</v>
      </c>
      <c r="F51" s="12">
        <f t="shared" si="0"/>
        <v>15</v>
      </c>
    </row>
    <row r="52" spans="1:6" ht="65.25" x14ac:dyDescent="0.25">
      <c r="A52" s="8" t="s">
        <v>60</v>
      </c>
      <c r="B52" s="16" t="s">
        <v>74</v>
      </c>
      <c r="C52" s="17" t="s">
        <v>75</v>
      </c>
      <c r="D52" s="11" t="s">
        <v>63</v>
      </c>
      <c r="E52" s="34">
        <f>5+4+6</f>
        <v>15</v>
      </c>
      <c r="F52" s="12">
        <f t="shared" si="0"/>
        <v>15</v>
      </c>
    </row>
    <row r="53" spans="1:6" ht="65.25" x14ac:dyDescent="0.25">
      <c r="A53" s="8" t="s">
        <v>60</v>
      </c>
      <c r="B53" s="16" t="s">
        <v>74</v>
      </c>
      <c r="C53" s="17" t="s">
        <v>75</v>
      </c>
      <c r="D53" s="11" t="s">
        <v>44</v>
      </c>
      <c r="E53" s="34">
        <v>4</v>
      </c>
      <c r="F53" s="12">
        <f t="shared" si="0"/>
        <v>4</v>
      </c>
    </row>
    <row r="54" spans="1:6" ht="65.25" x14ac:dyDescent="0.25">
      <c r="A54" s="8" t="s">
        <v>60</v>
      </c>
      <c r="B54" s="16" t="s">
        <v>76</v>
      </c>
      <c r="C54" s="17" t="s">
        <v>75</v>
      </c>
      <c r="D54" s="11" t="s">
        <v>43</v>
      </c>
      <c r="E54" s="33">
        <f>31+24+10</f>
        <v>65</v>
      </c>
      <c r="F54" s="12">
        <f t="shared" si="0"/>
        <v>65</v>
      </c>
    </row>
    <row r="55" spans="1:6" ht="65.25" x14ac:dyDescent="0.25">
      <c r="A55" s="8" t="s">
        <v>60</v>
      </c>
      <c r="B55" s="16" t="s">
        <v>76</v>
      </c>
      <c r="C55" s="17" t="s">
        <v>75</v>
      </c>
      <c r="D55" s="11" t="s">
        <v>42</v>
      </c>
      <c r="E55" s="34">
        <f>26+8+23</f>
        <v>57</v>
      </c>
      <c r="F55" s="12">
        <f t="shared" si="0"/>
        <v>57</v>
      </c>
    </row>
    <row r="56" spans="1:6" ht="65.25" x14ac:dyDescent="0.25">
      <c r="A56" s="8" t="s">
        <v>60</v>
      </c>
      <c r="B56" s="16" t="s">
        <v>76</v>
      </c>
      <c r="C56" s="17" t="s">
        <v>75</v>
      </c>
      <c r="D56" s="11" t="s">
        <v>63</v>
      </c>
      <c r="E56" s="34">
        <f>16+20+14</f>
        <v>50</v>
      </c>
      <c r="F56" s="12">
        <f t="shared" si="0"/>
        <v>50</v>
      </c>
    </row>
    <row r="57" spans="1:6" ht="65.25" x14ac:dyDescent="0.25">
      <c r="A57" s="8" t="s">
        <v>60</v>
      </c>
      <c r="B57" s="16" t="s">
        <v>76</v>
      </c>
      <c r="C57" s="17" t="s">
        <v>75</v>
      </c>
      <c r="D57" s="11" t="s">
        <v>44</v>
      </c>
      <c r="E57" s="34">
        <v>66</v>
      </c>
      <c r="F57" s="12">
        <f t="shared" si="0"/>
        <v>66</v>
      </c>
    </row>
    <row r="58" spans="1:6" ht="65.25" x14ac:dyDescent="0.25">
      <c r="A58" s="8" t="s">
        <v>60</v>
      </c>
      <c r="B58" s="16" t="s">
        <v>77</v>
      </c>
      <c r="C58" s="17" t="s">
        <v>78</v>
      </c>
      <c r="D58" s="11" t="s">
        <v>43</v>
      </c>
      <c r="E58" s="33">
        <f>0+0+0</f>
        <v>0</v>
      </c>
      <c r="F58" s="12">
        <f t="shared" si="0"/>
        <v>0</v>
      </c>
    </row>
    <row r="59" spans="1:6" ht="65.25" x14ac:dyDescent="0.25">
      <c r="A59" s="8" t="s">
        <v>60</v>
      </c>
      <c r="B59" s="16" t="s">
        <v>77</v>
      </c>
      <c r="C59" s="17" t="s">
        <v>78</v>
      </c>
      <c r="D59" s="11" t="s">
        <v>42</v>
      </c>
      <c r="E59" s="34">
        <f>0+2+0</f>
        <v>2</v>
      </c>
      <c r="F59" s="12">
        <f t="shared" si="0"/>
        <v>2</v>
      </c>
    </row>
    <row r="60" spans="1:6" ht="65.25" x14ac:dyDescent="0.25">
      <c r="A60" s="8" t="s">
        <v>60</v>
      </c>
      <c r="B60" s="16" t="s">
        <v>77</v>
      </c>
      <c r="C60" s="17" t="s">
        <v>78</v>
      </c>
      <c r="D60" s="11" t="s">
        <v>63</v>
      </c>
      <c r="E60" s="34">
        <f>0+0+0</f>
        <v>0</v>
      </c>
      <c r="F60" s="12">
        <f t="shared" si="0"/>
        <v>0</v>
      </c>
    </row>
    <row r="61" spans="1:6" ht="65.25" x14ac:dyDescent="0.25">
      <c r="A61" s="8" t="s">
        <v>60</v>
      </c>
      <c r="B61" s="16" t="s">
        <v>77</v>
      </c>
      <c r="C61" s="17" t="s">
        <v>78</v>
      </c>
      <c r="D61" s="11" t="s">
        <v>44</v>
      </c>
      <c r="E61" s="34">
        <v>0</v>
      </c>
      <c r="F61" s="12">
        <f t="shared" si="0"/>
        <v>0</v>
      </c>
    </row>
    <row r="62" spans="1:6" ht="60" customHeight="1" x14ac:dyDescent="0.25">
      <c r="A62" s="18" t="s">
        <v>1</v>
      </c>
      <c r="B62" s="8" t="s">
        <v>2</v>
      </c>
      <c r="C62" s="19" t="s">
        <v>84</v>
      </c>
      <c r="D62" s="11" t="s">
        <v>43</v>
      </c>
      <c r="E62" s="35">
        <f>24+19+10</f>
        <v>53</v>
      </c>
      <c r="F62" s="12">
        <f t="shared" si="0"/>
        <v>53</v>
      </c>
    </row>
    <row r="63" spans="1:6" ht="60" customHeight="1" x14ac:dyDescent="0.25">
      <c r="A63" s="18" t="s">
        <v>1</v>
      </c>
      <c r="B63" s="8" t="s">
        <v>2</v>
      </c>
      <c r="C63" s="19" t="s">
        <v>84</v>
      </c>
      <c r="D63" s="11" t="s">
        <v>42</v>
      </c>
      <c r="E63" s="15">
        <f>27+22+21</f>
        <v>70</v>
      </c>
      <c r="F63" s="12">
        <f t="shared" si="0"/>
        <v>70</v>
      </c>
    </row>
    <row r="64" spans="1:6" ht="60" customHeight="1" x14ac:dyDescent="0.25">
      <c r="A64" s="18" t="s">
        <v>1</v>
      </c>
      <c r="B64" s="8" t="s">
        <v>2</v>
      </c>
      <c r="C64" s="19" t="s">
        <v>84</v>
      </c>
      <c r="D64" s="15">
        <v>3</v>
      </c>
      <c r="E64" s="15">
        <f>15+10+19</f>
        <v>44</v>
      </c>
      <c r="F64" s="12">
        <f t="shared" si="0"/>
        <v>44</v>
      </c>
    </row>
    <row r="65" spans="1:6" ht="60" customHeight="1" x14ac:dyDescent="0.25">
      <c r="A65" s="18" t="s">
        <v>1</v>
      </c>
      <c r="B65" s="8" t="s">
        <v>2</v>
      </c>
      <c r="C65" s="19" t="s">
        <v>84</v>
      </c>
      <c r="D65" s="11" t="s">
        <v>44</v>
      </c>
      <c r="E65" s="15">
        <v>67</v>
      </c>
      <c r="F65" s="12">
        <f t="shared" si="0"/>
        <v>67</v>
      </c>
    </row>
    <row r="66" spans="1:6" ht="87" x14ac:dyDescent="0.25">
      <c r="A66" s="18" t="s">
        <v>1</v>
      </c>
      <c r="B66" s="8" t="s">
        <v>79</v>
      </c>
      <c r="C66" s="19" t="s">
        <v>84</v>
      </c>
      <c r="D66" s="11" t="s">
        <v>43</v>
      </c>
      <c r="E66" s="35">
        <f>0+0+0</f>
        <v>0</v>
      </c>
      <c r="F66" s="12">
        <f t="shared" si="0"/>
        <v>0</v>
      </c>
    </row>
    <row r="67" spans="1:6" ht="87" x14ac:dyDescent="0.25">
      <c r="A67" s="18" t="s">
        <v>1</v>
      </c>
      <c r="B67" s="8" t="s">
        <v>79</v>
      </c>
      <c r="C67" s="19" t="s">
        <v>84</v>
      </c>
      <c r="D67" s="11" t="s">
        <v>42</v>
      </c>
      <c r="E67" s="35">
        <f t="shared" ref="E67:E69" si="1">0+0+0</f>
        <v>0</v>
      </c>
      <c r="F67" s="12">
        <f t="shared" ref="F67:F130" si="2">SUM(E67)</f>
        <v>0</v>
      </c>
    </row>
    <row r="68" spans="1:6" ht="87" x14ac:dyDescent="0.25">
      <c r="A68" s="18" t="s">
        <v>1</v>
      </c>
      <c r="B68" s="8" t="s">
        <v>79</v>
      </c>
      <c r="C68" s="19" t="s">
        <v>84</v>
      </c>
      <c r="D68" s="11" t="s">
        <v>63</v>
      </c>
      <c r="E68" s="35">
        <f t="shared" si="1"/>
        <v>0</v>
      </c>
      <c r="F68" s="12">
        <f t="shared" si="2"/>
        <v>0</v>
      </c>
    </row>
    <row r="69" spans="1:6" ht="87" x14ac:dyDescent="0.25">
      <c r="A69" s="18" t="s">
        <v>1</v>
      </c>
      <c r="B69" s="8" t="s">
        <v>79</v>
      </c>
      <c r="C69" s="19" t="s">
        <v>84</v>
      </c>
      <c r="D69" s="15">
        <v>4</v>
      </c>
      <c r="E69" s="35">
        <f t="shared" si="1"/>
        <v>0</v>
      </c>
      <c r="F69" s="12">
        <f t="shared" si="2"/>
        <v>0</v>
      </c>
    </row>
    <row r="70" spans="1:6" ht="98.25" customHeight="1" x14ac:dyDescent="0.25">
      <c r="A70" s="18" t="s">
        <v>1</v>
      </c>
      <c r="B70" s="8" t="s">
        <v>80</v>
      </c>
      <c r="C70" s="19" t="s">
        <v>84</v>
      </c>
      <c r="D70" s="15">
        <v>1</v>
      </c>
      <c r="E70" s="35">
        <f>41+26+33</f>
        <v>100</v>
      </c>
      <c r="F70" s="12">
        <f t="shared" si="2"/>
        <v>100</v>
      </c>
    </row>
    <row r="71" spans="1:6" ht="98.25" customHeight="1" x14ac:dyDescent="0.25">
      <c r="A71" s="18" t="s">
        <v>1</v>
      </c>
      <c r="B71" s="8" t="s">
        <v>80</v>
      </c>
      <c r="C71" s="19" t="s">
        <v>84</v>
      </c>
      <c r="D71" s="11" t="s">
        <v>42</v>
      </c>
      <c r="E71" s="15">
        <f>33+23+83</f>
        <v>139</v>
      </c>
      <c r="F71" s="12">
        <f t="shared" si="2"/>
        <v>139</v>
      </c>
    </row>
    <row r="72" spans="1:6" ht="98.25" customHeight="1" x14ac:dyDescent="0.25">
      <c r="A72" s="18" t="s">
        <v>1</v>
      </c>
      <c r="B72" s="8" t="s">
        <v>80</v>
      </c>
      <c r="C72" s="19" t="s">
        <v>84</v>
      </c>
      <c r="D72" s="11" t="s">
        <v>63</v>
      </c>
      <c r="E72" s="15">
        <f>35+17+51</f>
        <v>103</v>
      </c>
      <c r="F72" s="12">
        <f t="shared" si="2"/>
        <v>103</v>
      </c>
    </row>
    <row r="73" spans="1:6" ht="98.25" customHeight="1" x14ac:dyDescent="0.25">
      <c r="A73" s="18" t="s">
        <v>1</v>
      </c>
      <c r="B73" s="8" t="s">
        <v>80</v>
      </c>
      <c r="C73" s="19" t="s">
        <v>84</v>
      </c>
      <c r="D73" s="11" t="s">
        <v>44</v>
      </c>
      <c r="E73" s="36">
        <v>137</v>
      </c>
      <c r="F73" s="12">
        <f t="shared" si="2"/>
        <v>137</v>
      </c>
    </row>
    <row r="74" spans="1:6" ht="66" customHeight="1" x14ac:dyDescent="0.25">
      <c r="A74" s="18" t="s">
        <v>1</v>
      </c>
      <c r="B74" s="8" t="s">
        <v>6</v>
      </c>
      <c r="C74" s="19" t="s">
        <v>85</v>
      </c>
      <c r="D74" s="15">
        <v>1</v>
      </c>
      <c r="E74" s="35">
        <f>8+11+12</f>
        <v>31</v>
      </c>
      <c r="F74" s="12">
        <f t="shared" si="2"/>
        <v>31</v>
      </c>
    </row>
    <row r="75" spans="1:6" ht="66" customHeight="1" x14ac:dyDescent="0.25">
      <c r="A75" s="18" t="s">
        <v>1</v>
      </c>
      <c r="B75" s="8" t="s">
        <v>6</v>
      </c>
      <c r="C75" s="19" t="s">
        <v>85</v>
      </c>
      <c r="D75" s="11" t="s">
        <v>42</v>
      </c>
      <c r="E75" s="15">
        <f>8+4+8</f>
        <v>20</v>
      </c>
      <c r="F75" s="12">
        <f t="shared" si="2"/>
        <v>20</v>
      </c>
    </row>
    <row r="76" spans="1:6" ht="66" customHeight="1" x14ac:dyDescent="0.25">
      <c r="A76" s="18" t="s">
        <v>1</v>
      </c>
      <c r="B76" s="8" t="s">
        <v>6</v>
      </c>
      <c r="C76" s="19" t="s">
        <v>85</v>
      </c>
      <c r="D76" s="11" t="s">
        <v>63</v>
      </c>
      <c r="E76" s="15">
        <f>5+3+4</f>
        <v>12</v>
      </c>
      <c r="F76" s="12">
        <f t="shared" si="2"/>
        <v>12</v>
      </c>
    </row>
    <row r="77" spans="1:6" ht="66" customHeight="1" x14ac:dyDescent="0.25">
      <c r="A77" s="18" t="s">
        <v>1</v>
      </c>
      <c r="B77" s="8" t="s">
        <v>6</v>
      </c>
      <c r="C77" s="19" t="s">
        <v>85</v>
      </c>
      <c r="D77" s="11" t="s">
        <v>44</v>
      </c>
      <c r="E77" s="15">
        <v>12</v>
      </c>
      <c r="F77" s="12">
        <f t="shared" si="2"/>
        <v>12</v>
      </c>
    </row>
    <row r="78" spans="1:6" ht="87" x14ac:dyDescent="0.25">
      <c r="A78" s="18" t="s">
        <v>1</v>
      </c>
      <c r="B78" s="8" t="s">
        <v>3</v>
      </c>
      <c r="C78" s="19" t="s">
        <v>85</v>
      </c>
      <c r="D78" s="11" t="s">
        <v>43</v>
      </c>
      <c r="E78" s="35">
        <f>0+0+0</f>
        <v>0</v>
      </c>
      <c r="F78" s="12">
        <f t="shared" si="2"/>
        <v>0</v>
      </c>
    </row>
    <row r="79" spans="1:6" ht="87" x14ac:dyDescent="0.25">
      <c r="A79" s="18" t="s">
        <v>1</v>
      </c>
      <c r="B79" s="8" t="s">
        <v>3</v>
      </c>
      <c r="C79" s="19" t="s">
        <v>85</v>
      </c>
      <c r="D79" s="11" t="s">
        <v>42</v>
      </c>
      <c r="E79" s="35">
        <f t="shared" ref="E79:E81" si="3">0+0+0</f>
        <v>0</v>
      </c>
      <c r="F79" s="12">
        <f t="shared" si="2"/>
        <v>0</v>
      </c>
    </row>
    <row r="80" spans="1:6" ht="87" x14ac:dyDescent="0.25">
      <c r="A80" s="18" t="s">
        <v>1</v>
      </c>
      <c r="B80" s="8" t="s">
        <v>3</v>
      </c>
      <c r="C80" s="19" t="s">
        <v>85</v>
      </c>
      <c r="D80" s="11" t="s">
        <v>63</v>
      </c>
      <c r="E80" s="35">
        <f t="shared" si="3"/>
        <v>0</v>
      </c>
      <c r="F80" s="12">
        <f t="shared" si="2"/>
        <v>0</v>
      </c>
    </row>
    <row r="81" spans="1:6" ht="87" x14ac:dyDescent="0.25">
      <c r="A81" s="18" t="s">
        <v>1</v>
      </c>
      <c r="B81" s="8" t="s">
        <v>3</v>
      </c>
      <c r="C81" s="19" t="s">
        <v>85</v>
      </c>
      <c r="D81" s="11" t="s">
        <v>44</v>
      </c>
      <c r="E81" s="35">
        <f t="shared" si="3"/>
        <v>0</v>
      </c>
      <c r="F81" s="12">
        <f t="shared" si="2"/>
        <v>0</v>
      </c>
    </row>
    <row r="82" spans="1:6" ht="65.25" x14ac:dyDescent="0.25">
      <c r="A82" s="18" t="s">
        <v>1</v>
      </c>
      <c r="B82" s="8" t="s">
        <v>4</v>
      </c>
      <c r="C82" s="19" t="s">
        <v>86</v>
      </c>
      <c r="D82" s="11" t="s">
        <v>43</v>
      </c>
      <c r="E82" s="35">
        <f>1+2+1</f>
        <v>4</v>
      </c>
      <c r="F82" s="12">
        <f t="shared" si="2"/>
        <v>4</v>
      </c>
    </row>
    <row r="83" spans="1:6" ht="65.25" x14ac:dyDescent="0.25">
      <c r="A83" s="18" t="s">
        <v>1</v>
      </c>
      <c r="B83" s="8" t="s">
        <v>4</v>
      </c>
      <c r="C83" s="19" t="s">
        <v>86</v>
      </c>
      <c r="D83" s="15">
        <v>2</v>
      </c>
      <c r="E83" s="15">
        <f>2+1+5</f>
        <v>8</v>
      </c>
      <c r="F83" s="12">
        <f t="shared" si="2"/>
        <v>8</v>
      </c>
    </row>
    <row r="84" spans="1:6" ht="65.25" x14ac:dyDescent="0.25">
      <c r="A84" s="18" t="s">
        <v>1</v>
      </c>
      <c r="B84" s="8" t="s">
        <v>4</v>
      </c>
      <c r="C84" s="19" t="s">
        <v>86</v>
      </c>
      <c r="D84" s="11" t="s">
        <v>63</v>
      </c>
      <c r="E84" s="15">
        <f>3+3+5</f>
        <v>11</v>
      </c>
      <c r="F84" s="12">
        <f t="shared" si="2"/>
        <v>11</v>
      </c>
    </row>
    <row r="85" spans="1:6" ht="65.25" x14ac:dyDescent="0.25">
      <c r="A85" s="18" t="s">
        <v>1</v>
      </c>
      <c r="B85" s="8" t="s">
        <v>4</v>
      </c>
      <c r="C85" s="19" t="s">
        <v>86</v>
      </c>
      <c r="D85" s="11" t="s">
        <v>44</v>
      </c>
      <c r="E85" s="15">
        <v>15</v>
      </c>
      <c r="F85" s="12">
        <f t="shared" si="2"/>
        <v>15</v>
      </c>
    </row>
    <row r="86" spans="1:6" ht="87" x14ac:dyDescent="0.25">
      <c r="A86" s="18" t="s">
        <v>1</v>
      </c>
      <c r="B86" s="8" t="s">
        <v>5</v>
      </c>
      <c r="C86" s="19" t="s">
        <v>86</v>
      </c>
      <c r="D86" s="11" t="s">
        <v>43</v>
      </c>
      <c r="E86" s="35">
        <f>0+0+0</f>
        <v>0</v>
      </c>
      <c r="F86" s="12">
        <f t="shared" si="2"/>
        <v>0</v>
      </c>
    </row>
    <row r="87" spans="1:6" ht="87" x14ac:dyDescent="0.25">
      <c r="A87" s="18" t="s">
        <v>1</v>
      </c>
      <c r="B87" s="8" t="s">
        <v>5</v>
      </c>
      <c r="C87" s="19" t="s">
        <v>86</v>
      </c>
      <c r="D87" s="11" t="s">
        <v>42</v>
      </c>
      <c r="E87" s="35">
        <f t="shared" ref="E87:E89" si="4">0+0+0</f>
        <v>0</v>
      </c>
      <c r="F87" s="12">
        <f t="shared" si="2"/>
        <v>0</v>
      </c>
    </row>
    <row r="88" spans="1:6" ht="87" x14ac:dyDescent="0.25">
      <c r="A88" s="18" t="s">
        <v>1</v>
      </c>
      <c r="B88" s="8" t="s">
        <v>5</v>
      </c>
      <c r="C88" s="19" t="s">
        <v>86</v>
      </c>
      <c r="D88" s="11" t="s">
        <v>63</v>
      </c>
      <c r="E88" s="35">
        <f t="shared" si="4"/>
        <v>0</v>
      </c>
      <c r="F88" s="12">
        <f t="shared" si="2"/>
        <v>0</v>
      </c>
    </row>
    <row r="89" spans="1:6" ht="87" x14ac:dyDescent="0.25">
      <c r="A89" s="18" t="s">
        <v>1</v>
      </c>
      <c r="B89" s="8" t="s">
        <v>5</v>
      </c>
      <c r="C89" s="19" t="s">
        <v>86</v>
      </c>
      <c r="D89" s="15">
        <v>4</v>
      </c>
      <c r="E89" s="35">
        <f t="shared" si="4"/>
        <v>0</v>
      </c>
      <c r="F89" s="12">
        <f t="shared" si="2"/>
        <v>0</v>
      </c>
    </row>
    <row r="90" spans="1:6" ht="65.25" x14ac:dyDescent="0.25">
      <c r="A90" s="18" t="s">
        <v>7</v>
      </c>
      <c r="B90" s="8" t="s">
        <v>81</v>
      </c>
      <c r="C90" s="19">
        <v>200</v>
      </c>
      <c r="D90" s="11" t="s">
        <v>43</v>
      </c>
      <c r="E90" s="35">
        <f>121+84+37</f>
        <v>242</v>
      </c>
      <c r="F90" s="12">
        <f t="shared" si="2"/>
        <v>242</v>
      </c>
    </row>
    <row r="91" spans="1:6" ht="65.25" x14ac:dyDescent="0.25">
      <c r="A91" s="18" t="s">
        <v>7</v>
      </c>
      <c r="B91" s="8" t="s">
        <v>81</v>
      </c>
      <c r="C91" s="19">
        <v>200</v>
      </c>
      <c r="D91" s="11" t="s">
        <v>42</v>
      </c>
      <c r="E91" s="15">
        <f>146+17+50</f>
        <v>213</v>
      </c>
      <c r="F91" s="12">
        <f t="shared" si="2"/>
        <v>213</v>
      </c>
    </row>
    <row r="92" spans="1:6" ht="65.25" x14ac:dyDescent="0.25">
      <c r="A92" s="18" t="s">
        <v>7</v>
      </c>
      <c r="B92" s="8" t="s">
        <v>81</v>
      </c>
      <c r="C92" s="19">
        <v>200</v>
      </c>
      <c r="D92" s="11" t="s">
        <v>63</v>
      </c>
      <c r="E92" s="15">
        <f>276+260+43</f>
        <v>579</v>
      </c>
      <c r="F92" s="12">
        <f t="shared" si="2"/>
        <v>579</v>
      </c>
    </row>
    <row r="93" spans="1:6" ht="65.25" x14ac:dyDescent="0.25">
      <c r="A93" s="18" t="s">
        <v>7</v>
      </c>
      <c r="B93" s="8" t="s">
        <v>81</v>
      </c>
      <c r="C93" s="19">
        <v>200</v>
      </c>
      <c r="D93" s="11" t="s">
        <v>44</v>
      </c>
      <c r="E93" s="15">
        <v>443</v>
      </c>
      <c r="F93" s="12">
        <f t="shared" si="2"/>
        <v>443</v>
      </c>
    </row>
    <row r="94" spans="1:6" ht="108.75" x14ac:dyDescent="0.25">
      <c r="A94" s="18" t="s">
        <v>7</v>
      </c>
      <c r="B94" s="8" t="s">
        <v>8</v>
      </c>
      <c r="C94" s="19" t="s">
        <v>87</v>
      </c>
      <c r="D94" s="11" t="s">
        <v>43</v>
      </c>
      <c r="E94" s="35">
        <f>0+0+0</f>
        <v>0</v>
      </c>
      <c r="F94" s="12">
        <f t="shared" si="2"/>
        <v>0</v>
      </c>
    </row>
    <row r="95" spans="1:6" ht="108.75" x14ac:dyDescent="0.25">
      <c r="A95" s="18" t="s">
        <v>7</v>
      </c>
      <c r="B95" s="8" t="s">
        <v>8</v>
      </c>
      <c r="C95" s="19" t="s">
        <v>87</v>
      </c>
      <c r="D95" s="11" t="s">
        <v>42</v>
      </c>
      <c r="E95" s="15">
        <f>3+4+19</f>
        <v>26</v>
      </c>
      <c r="F95" s="12">
        <f t="shared" si="2"/>
        <v>26</v>
      </c>
    </row>
    <row r="96" spans="1:6" ht="108.75" x14ac:dyDescent="0.25">
      <c r="A96" s="18" t="s">
        <v>7</v>
      </c>
      <c r="B96" s="8" t="s">
        <v>8</v>
      </c>
      <c r="C96" s="19" t="s">
        <v>87</v>
      </c>
      <c r="D96" s="11" t="s">
        <v>63</v>
      </c>
      <c r="E96" s="15">
        <f>0+0+0</f>
        <v>0</v>
      </c>
      <c r="F96" s="12">
        <f t="shared" si="2"/>
        <v>0</v>
      </c>
    </row>
    <row r="97" spans="1:6" ht="108.75" x14ac:dyDescent="0.25">
      <c r="A97" s="18" t="s">
        <v>7</v>
      </c>
      <c r="B97" s="8" t="s">
        <v>8</v>
      </c>
      <c r="C97" s="19" t="s">
        <v>87</v>
      </c>
      <c r="D97" s="11" t="s">
        <v>44</v>
      </c>
      <c r="E97" s="15">
        <v>0</v>
      </c>
      <c r="F97" s="12">
        <f t="shared" si="2"/>
        <v>0</v>
      </c>
    </row>
    <row r="98" spans="1:6" ht="65.25" x14ac:dyDescent="0.25">
      <c r="A98" s="18" t="s">
        <v>7</v>
      </c>
      <c r="B98" s="8" t="s">
        <v>9</v>
      </c>
      <c r="C98" s="19" t="s">
        <v>87</v>
      </c>
      <c r="D98" s="11" t="s">
        <v>43</v>
      </c>
      <c r="E98" s="35">
        <f>23+20+37</f>
        <v>80</v>
      </c>
      <c r="F98" s="12">
        <f t="shared" si="2"/>
        <v>80</v>
      </c>
    </row>
    <row r="99" spans="1:6" ht="65.25" x14ac:dyDescent="0.25">
      <c r="A99" s="18" t="s">
        <v>7</v>
      </c>
      <c r="B99" s="8" t="s">
        <v>9</v>
      </c>
      <c r="C99" s="19" t="s">
        <v>87</v>
      </c>
      <c r="D99" s="11" t="s">
        <v>42</v>
      </c>
      <c r="E99" s="15">
        <f>0+7+31</f>
        <v>38</v>
      </c>
      <c r="F99" s="12">
        <f t="shared" si="2"/>
        <v>38</v>
      </c>
    </row>
    <row r="100" spans="1:6" ht="65.25" x14ac:dyDescent="0.25">
      <c r="A100" s="18" t="s">
        <v>7</v>
      </c>
      <c r="B100" s="8" t="s">
        <v>9</v>
      </c>
      <c r="C100" s="19" t="s">
        <v>87</v>
      </c>
      <c r="D100" s="11" t="s">
        <v>63</v>
      </c>
      <c r="E100" s="15">
        <f>2+40+54</f>
        <v>96</v>
      </c>
      <c r="F100" s="12">
        <f t="shared" si="2"/>
        <v>96</v>
      </c>
    </row>
    <row r="101" spans="1:6" ht="65.25" x14ac:dyDescent="0.25">
      <c r="A101" s="18" t="s">
        <v>7</v>
      </c>
      <c r="B101" s="8" t="s">
        <v>9</v>
      </c>
      <c r="C101" s="19" t="s">
        <v>87</v>
      </c>
      <c r="D101" s="11" t="s">
        <v>44</v>
      </c>
      <c r="E101" s="15">
        <v>10</v>
      </c>
      <c r="F101" s="12">
        <f t="shared" si="2"/>
        <v>10</v>
      </c>
    </row>
    <row r="102" spans="1:6" ht="40.5" customHeight="1" x14ac:dyDescent="0.25">
      <c r="A102" s="18" t="s">
        <v>7</v>
      </c>
      <c r="B102" s="8" t="s">
        <v>10</v>
      </c>
      <c r="C102" s="19" t="s">
        <v>87</v>
      </c>
      <c r="D102" s="11" t="s">
        <v>43</v>
      </c>
      <c r="E102" s="35">
        <f>3+2+0</f>
        <v>5</v>
      </c>
      <c r="F102" s="12">
        <f t="shared" si="2"/>
        <v>5</v>
      </c>
    </row>
    <row r="103" spans="1:6" ht="40.5" customHeight="1" x14ac:dyDescent="0.25">
      <c r="A103" s="18" t="s">
        <v>7</v>
      </c>
      <c r="B103" s="8" t="s">
        <v>10</v>
      </c>
      <c r="C103" s="19" t="s">
        <v>87</v>
      </c>
      <c r="D103" s="11" t="s">
        <v>42</v>
      </c>
      <c r="E103" s="15">
        <f>6+9+2</f>
        <v>17</v>
      </c>
      <c r="F103" s="12">
        <f t="shared" si="2"/>
        <v>17</v>
      </c>
    </row>
    <row r="104" spans="1:6" ht="40.5" customHeight="1" x14ac:dyDescent="0.25">
      <c r="A104" s="18" t="s">
        <v>7</v>
      </c>
      <c r="B104" s="8" t="s">
        <v>10</v>
      </c>
      <c r="C104" s="19" t="s">
        <v>87</v>
      </c>
      <c r="D104" s="11" t="s">
        <v>63</v>
      </c>
      <c r="E104" s="15">
        <f>8+18+18</f>
        <v>44</v>
      </c>
      <c r="F104" s="12">
        <f t="shared" si="2"/>
        <v>44</v>
      </c>
    </row>
    <row r="105" spans="1:6" ht="40.5" customHeight="1" x14ac:dyDescent="0.25">
      <c r="A105" s="18" t="s">
        <v>7</v>
      </c>
      <c r="B105" s="8" t="s">
        <v>10</v>
      </c>
      <c r="C105" s="19" t="s">
        <v>87</v>
      </c>
      <c r="D105" s="11" t="s">
        <v>44</v>
      </c>
      <c r="E105" s="15">
        <v>131</v>
      </c>
      <c r="F105" s="12">
        <f t="shared" si="2"/>
        <v>131</v>
      </c>
    </row>
    <row r="106" spans="1:6" ht="43.5" x14ac:dyDescent="0.25">
      <c r="A106" s="18" t="s">
        <v>7</v>
      </c>
      <c r="B106" s="8" t="s">
        <v>11</v>
      </c>
      <c r="C106" s="19" t="s">
        <v>88</v>
      </c>
      <c r="D106" s="11" t="s">
        <v>43</v>
      </c>
      <c r="E106" s="35">
        <f>0+0+9</f>
        <v>9</v>
      </c>
      <c r="F106" s="12">
        <f t="shared" si="2"/>
        <v>9</v>
      </c>
    </row>
    <row r="107" spans="1:6" ht="43.5" x14ac:dyDescent="0.25">
      <c r="A107" s="18" t="s">
        <v>7</v>
      </c>
      <c r="B107" s="8" t="s">
        <v>11</v>
      </c>
      <c r="C107" s="19" t="s">
        <v>88</v>
      </c>
      <c r="D107" s="11" t="s">
        <v>42</v>
      </c>
      <c r="E107" s="35">
        <f>0+0+0</f>
        <v>0</v>
      </c>
      <c r="F107" s="12">
        <f t="shared" si="2"/>
        <v>0</v>
      </c>
    </row>
    <row r="108" spans="1:6" ht="43.5" x14ac:dyDescent="0.25">
      <c r="A108" s="18" t="s">
        <v>7</v>
      </c>
      <c r="B108" s="8" t="s">
        <v>11</v>
      </c>
      <c r="C108" s="19" t="s">
        <v>88</v>
      </c>
      <c r="D108" s="11" t="s">
        <v>63</v>
      </c>
      <c r="E108" s="35">
        <f>0+0+0</f>
        <v>0</v>
      </c>
      <c r="F108" s="12">
        <f t="shared" si="2"/>
        <v>0</v>
      </c>
    </row>
    <row r="109" spans="1:6" ht="43.5" x14ac:dyDescent="0.25">
      <c r="A109" s="18" t="s">
        <v>7</v>
      </c>
      <c r="B109" s="8" t="s">
        <v>11</v>
      </c>
      <c r="C109" s="19" t="s">
        <v>88</v>
      </c>
      <c r="D109" s="11" t="s">
        <v>44</v>
      </c>
      <c r="E109" s="15">
        <v>20</v>
      </c>
      <c r="F109" s="12">
        <f t="shared" si="2"/>
        <v>20</v>
      </c>
    </row>
    <row r="110" spans="1:6" ht="43.5" x14ac:dyDescent="0.5">
      <c r="A110" s="21" t="s">
        <v>46</v>
      </c>
      <c r="B110" s="8" t="s">
        <v>12</v>
      </c>
      <c r="C110" s="17" t="s">
        <v>92</v>
      </c>
      <c r="D110" s="11" t="s">
        <v>43</v>
      </c>
      <c r="E110" s="35">
        <f>0+0+0</f>
        <v>0</v>
      </c>
      <c r="F110" s="12">
        <f t="shared" si="2"/>
        <v>0</v>
      </c>
    </row>
    <row r="111" spans="1:6" ht="43.5" x14ac:dyDescent="0.5">
      <c r="A111" s="21" t="s">
        <v>46</v>
      </c>
      <c r="B111" s="8" t="s">
        <v>12</v>
      </c>
      <c r="C111" s="17" t="s">
        <v>92</v>
      </c>
      <c r="D111" s="15">
        <v>2</v>
      </c>
      <c r="E111" s="35">
        <f t="shared" ref="E111:E113" si="5">0+0+0</f>
        <v>0</v>
      </c>
      <c r="F111" s="12">
        <f t="shared" si="2"/>
        <v>0</v>
      </c>
    </row>
    <row r="112" spans="1:6" ht="43.5" x14ac:dyDescent="0.5">
      <c r="A112" s="21" t="s">
        <v>46</v>
      </c>
      <c r="B112" s="8" t="s">
        <v>12</v>
      </c>
      <c r="C112" s="17" t="s">
        <v>92</v>
      </c>
      <c r="D112" s="11" t="s">
        <v>63</v>
      </c>
      <c r="E112" s="35">
        <f t="shared" si="5"/>
        <v>0</v>
      </c>
      <c r="F112" s="12">
        <f t="shared" si="2"/>
        <v>0</v>
      </c>
    </row>
    <row r="113" spans="1:6" ht="43.5" x14ac:dyDescent="0.5">
      <c r="A113" s="21" t="s">
        <v>46</v>
      </c>
      <c r="B113" s="8" t="s">
        <v>12</v>
      </c>
      <c r="C113" s="17" t="s">
        <v>92</v>
      </c>
      <c r="D113" s="11" t="s">
        <v>44</v>
      </c>
      <c r="E113" s="35">
        <f t="shared" si="5"/>
        <v>0</v>
      </c>
      <c r="F113" s="12">
        <f t="shared" si="2"/>
        <v>0</v>
      </c>
    </row>
    <row r="114" spans="1:6" ht="43.5" x14ac:dyDescent="0.25">
      <c r="A114" s="22" t="s">
        <v>13</v>
      </c>
      <c r="B114" s="8" t="s">
        <v>47</v>
      </c>
      <c r="C114" s="14" t="s">
        <v>89</v>
      </c>
      <c r="D114" s="11" t="s">
        <v>43</v>
      </c>
      <c r="E114" s="35">
        <f>191+353+243</f>
        <v>787</v>
      </c>
      <c r="F114" s="12">
        <f t="shared" si="2"/>
        <v>787</v>
      </c>
    </row>
    <row r="115" spans="1:6" ht="43.5" x14ac:dyDescent="0.25">
      <c r="A115" s="22" t="s">
        <v>13</v>
      </c>
      <c r="B115" s="8" t="s">
        <v>47</v>
      </c>
      <c r="C115" s="14" t="s">
        <v>89</v>
      </c>
      <c r="D115" s="11" t="s">
        <v>42</v>
      </c>
      <c r="E115" s="15">
        <f>57+32+35</f>
        <v>124</v>
      </c>
      <c r="F115" s="12">
        <f t="shared" si="2"/>
        <v>124</v>
      </c>
    </row>
    <row r="116" spans="1:6" ht="43.5" x14ac:dyDescent="0.25">
      <c r="A116" s="22" t="s">
        <v>13</v>
      </c>
      <c r="B116" s="8" t="s">
        <v>47</v>
      </c>
      <c r="C116" s="14" t="s">
        <v>89</v>
      </c>
      <c r="D116" s="11" t="s">
        <v>63</v>
      </c>
      <c r="E116" s="15">
        <f>82+72+67</f>
        <v>221</v>
      </c>
      <c r="F116" s="12">
        <f t="shared" si="2"/>
        <v>221</v>
      </c>
    </row>
    <row r="117" spans="1:6" ht="43.5" x14ac:dyDescent="0.25">
      <c r="A117" s="22" t="s">
        <v>13</v>
      </c>
      <c r="B117" s="8" t="s">
        <v>47</v>
      </c>
      <c r="C117" s="14" t="s">
        <v>89</v>
      </c>
      <c r="D117" s="11" t="s">
        <v>44</v>
      </c>
      <c r="E117" s="15">
        <v>388</v>
      </c>
      <c r="F117" s="12">
        <f t="shared" si="2"/>
        <v>388</v>
      </c>
    </row>
    <row r="118" spans="1:6" ht="21.75" x14ac:dyDescent="0.25">
      <c r="A118" s="22" t="s">
        <v>13</v>
      </c>
      <c r="B118" s="23" t="s">
        <v>48</v>
      </c>
      <c r="C118" s="14" t="s">
        <v>89</v>
      </c>
      <c r="D118" s="11" t="s">
        <v>43</v>
      </c>
      <c r="E118" s="37">
        <f>30+34+39</f>
        <v>103</v>
      </c>
      <c r="F118" s="12">
        <f t="shared" si="2"/>
        <v>103</v>
      </c>
    </row>
    <row r="119" spans="1:6" ht="21.75" x14ac:dyDescent="0.25">
      <c r="A119" s="22" t="s">
        <v>13</v>
      </c>
      <c r="B119" s="23" t="s">
        <v>48</v>
      </c>
      <c r="C119" s="14" t="s">
        <v>89</v>
      </c>
      <c r="D119" s="11" t="s">
        <v>42</v>
      </c>
      <c r="E119" s="15">
        <f>35+18+15</f>
        <v>68</v>
      </c>
      <c r="F119" s="12">
        <f t="shared" si="2"/>
        <v>68</v>
      </c>
    </row>
    <row r="120" spans="1:6" ht="21.75" x14ac:dyDescent="0.25">
      <c r="A120" s="22" t="s">
        <v>13</v>
      </c>
      <c r="B120" s="23" t="s">
        <v>48</v>
      </c>
      <c r="C120" s="14" t="s">
        <v>89</v>
      </c>
      <c r="D120" s="11" t="s">
        <v>63</v>
      </c>
      <c r="E120" s="15">
        <f>32+18+17</f>
        <v>67</v>
      </c>
      <c r="F120" s="12">
        <f t="shared" si="2"/>
        <v>67</v>
      </c>
    </row>
    <row r="121" spans="1:6" ht="21.75" x14ac:dyDescent="0.25">
      <c r="A121" s="22" t="s">
        <v>13</v>
      </c>
      <c r="B121" s="23" t="s">
        <v>48</v>
      </c>
      <c r="C121" s="14" t="s">
        <v>89</v>
      </c>
      <c r="D121" s="11" t="s">
        <v>44</v>
      </c>
      <c r="E121" s="15">
        <v>73</v>
      </c>
      <c r="F121" s="12">
        <f t="shared" si="2"/>
        <v>73</v>
      </c>
    </row>
    <row r="122" spans="1:6" ht="21.75" x14ac:dyDescent="0.25">
      <c r="A122" s="22" t="s">
        <v>13</v>
      </c>
      <c r="B122" s="24" t="s">
        <v>49</v>
      </c>
      <c r="C122" s="14" t="s">
        <v>89</v>
      </c>
      <c r="D122" s="11" t="s">
        <v>43</v>
      </c>
      <c r="E122" s="39">
        <f>2400+5592+3427</f>
        <v>11419</v>
      </c>
      <c r="F122" s="25">
        <f t="shared" si="2"/>
        <v>11419</v>
      </c>
    </row>
    <row r="123" spans="1:6" ht="21.75" x14ac:dyDescent="0.25">
      <c r="A123" s="22" t="s">
        <v>13</v>
      </c>
      <c r="B123" s="24" t="s">
        <v>49</v>
      </c>
      <c r="C123" s="14" t="s">
        <v>89</v>
      </c>
      <c r="D123" s="11" t="s">
        <v>42</v>
      </c>
      <c r="E123" s="40">
        <f>6233+2191+4233</f>
        <v>12657</v>
      </c>
      <c r="F123" s="25">
        <f t="shared" si="2"/>
        <v>12657</v>
      </c>
    </row>
    <row r="124" spans="1:6" ht="21.75" x14ac:dyDescent="0.25">
      <c r="A124" s="22" t="s">
        <v>13</v>
      </c>
      <c r="B124" s="24" t="s">
        <v>49</v>
      </c>
      <c r="C124" s="14" t="s">
        <v>89</v>
      </c>
      <c r="D124" s="11" t="s">
        <v>63</v>
      </c>
      <c r="E124" s="40">
        <f>3678+3092+3004</f>
        <v>9774</v>
      </c>
      <c r="F124" s="25">
        <f t="shared" si="2"/>
        <v>9774</v>
      </c>
    </row>
    <row r="125" spans="1:6" ht="21.75" x14ac:dyDescent="0.25">
      <c r="A125" s="22" t="s">
        <v>13</v>
      </c>
      <c r="B125" s="24" t="s">
        <v>49</v>
      </c>
      <c r="C125" s="14" t="s">
        <v>89</v>
      </c>
      <c r="D125" s="11" t="s">
        <v>44</v>
      </c>
      <c r="E125" s="40">
        <v>8606</v>
      </c>
      <c r="F125" s="25">
        <f t="shared" si="2"/>
        <v>8606</v>
      </c>
    </row>
    <row r="126" spans="1:6" ht="43.5" x14ac:dyDescent="0.25">
      <c r="A126" s="22" t="s">
        <v>13</v>
      </c>
      <c r="B126" s="24" t="s">
        <v>50</v>
      </c>
      <c r="C126" s="14" t="s">
        <v>89</v>
      </c>
      <c r="D126" s="11" t="s">
        <v>43</v>
      </c>
      <c r="E126" s="38">
        <f>13105+30988+14270</f>
        <v>58363</v>
      </c>
      <c r="F126" s="25">
        <f t="shared" si="2"/>
        <v>58363</v>
      </c>
    </row>
    <row r="127" spans="1:6" ht="43.5" x14ac:dyDescent="0.25">
      <c r="A127" s="22" t="s">
        <v>13</v>
      </c>
      <c r="B127" s="24" t="s">
        <v>50</v>
      </c>
      <c r="C127" s="14" t="s">
        <v>89</v>
      </c>
      <c r="D127" s="15">
        <v>2</v>
      </c>
      <c r="E127" s="40">
        <f>24272+6870+12478</f>
        <v>43620</v>
      </c>
      <c r="F127" s="25">
        <f t="shared" si="2"/>
        <v>43620</v>
      </c>
    </row>
    <row r="128" spans="1:6" ht="43.5" x14ac:dyDescent="0.25">
      <c r="A128" s="22" t="s">
        <v>13</v>
      </c>
      <c r="B128" s="24" t="s">
        <v>50</v>
      </c>
      <c r="C128" s="14" t="s">
        <v>89</v>
      </c>
      <c r="D128" s="11" t="s">
        <v>63</v>
      </c>
      <c r="E128" s="40">
        <f>10011+9573+11479</f>
        <v>31063</v>
      </c>
      <c r="F128" s="25">
        <f t="shared" si="2"/>
        <v>31063</v>
      </c>
    </row>
    <row r="129" spans="1:6" ht="43.5" x14ac:dyDescent="0.25">
      <c r="A129" s="22" t="s">
        <v>13</v>
      </c>
      <c r="B129" s="24" t="s">
        <v>50</v>
      </c>
      <c r="C129" s="14" t="s">
        <v>89</v>
      </c>
      <c r="D129" s="11" t="s">
        <v>44</v>
      </c>
      <c r="E129" s="40">
        <v>32881</v>
      </c>
      <c r="F129" s="25">
        <f t="shared" si="2"/>
        <v>32881</v>
      </c>
    </row>
    <row r="130" spans="1:6" ht="43.5" x14ac:dyDescent="0.25">
      <c r="A130" s="18" t="s">
        <v>14</v>
      </c>
      <c r="B130" s="24" t="s">
        <v>15</v>
      </c>
      <c r="C130" s="14" t="s">
        <v>90</v>
      </c>
      <c r="D130" s="11" t="s">
        <v>43</v>
      </c>
      <c r="E130" s="38">
        <f>39+44+80</f>
        <v>163</v>
      </c>
      <c r="F130" s="12">
        <f t="shared" si="2"/>
        <v>163</v>
      </c>
    </row>
    <row r="131" spans="1:6" ht="43.5" x14ac:dyDescent="0.25">
      <c r="A131" s="18" t="s">
        <v>14</v>
      </c>
      <c r="B131" s="24" t="s">
        <v>15</v>
      </c>
      <c r="C131" s="14" t="s">
        <v>90</v>
      </c>
      <c r="D131" s="11" t="s">
        <v>42</v>
      </c>
      <c r="E131" s="40">
        <f>4086+1060+32</f>
        <v>5178</v>
      </c>
      <c r="F131" s="12">
        <f t="shared" ref="F131:F194" si="6">SUM(E131)</f>
        <v>5178</v>
      </c>
    </row>
    <row r="132" spans="1:6" ht="43.5" x14ac:dyDescent="0.25">
      <c r="A132" s="18" t="s">
        <v>14</v>
      </c>
      <c r="B132" s="24" t="s">
        <v>15</v>
      </c>
      <c r="C132" s="14" t="s">
        <v>90</v>
      </c>
      <c r="D132" s="11" t="s">
        <v>63</v>
      </c>
      <c r="E132" s="40">
        <f>17+22+16</f>
        <v>55</v>
      </c>
      <c r="F132" s="12">
        <f t="shared" si="6"/>
        <v>55</v>
      </c>
    </row>
    <row r="133" spans="1:6" ht="43.5" x14ac:dyDescent="0.25">
      <c r="A133" s="18" t="s">
        <v>14</v>
      </c>
      <c r="B133" s="24" t="s">
        <v>15</v>
      </c>
      <c r="C133" s="14" t="s">
        <v>90</v>
      </c>
      <c r="D133" s="15">
        <v>4</v>
      </c>
      <c r="E133" s="40">
        <v>73</v>
      </c>
      <c r="F133" s="12">
        <f t="shared" si="6"/>
        <v>73</v>
      </c>
    </row>
    <row r="134" spans="1:6" ht="65.25" x14ac:dyDescent="0.25">
      <c r="A134" s="18" t="s">
        <v>16</v>
      </c>
      <c r="B134" s="24" t="s">
        <v>35</v>
      </c>
      <c r="C134" s="19" t="s">
        <v>91</v>
      </c>
      <c r="D134" s="11" t="s">
        <v>43</v>
      </c>
      <c r="E134" s="41">
        <f>11+10+7</f>
        <v>28</v>
      </c>
      <c r="F134" s="12">
        <f t="shared" si="6"/>
        <v>28</v>
      </c>
    </row>
    <row r="135" spans="1:6" ht="65.25" x14ac:dyDescent="0.25">
      <c r="A135" s="18" t="s">
        <v>16</v>
      </c>
      <c r="B135" s="24" t="s">
        <v>35</v>
      </c>
      <c r="C135" s="19" t="s">
        <v>91</v>
      </c>
      <c r="D135" s="11" t="s">
        <v>42</v>
      </c>
      <c r="E135" s="36">
        <f>4+8+4</f>
        <v>16</v>
      </c>
      <c r="F135" s="12">
        <f t="shared" si="6"/>
        <v>16</v>
      </c>
    </row>
    <row r="136" spans="1:6" ht="65.25" x14ac:dyDescent="0.25">
      <c r="A136" s="18" t="s">
        <v>16</v>
      </c>
      <c r="B136" s="24" t="s">
        <v>35</v>
      </c>
      <c r="C136" s="19" t="s">
        <v>91</v>
      </c>
      <c r="D136" s="11" t="s">
        <v>63</v>
      </c>
      <c r="E136" s="36">
        <f>8+10+16</f>
        <v>34</v>
      </c>
      <c r="F136" s="12">
        <f t="shared" si="6"/>
        <v>34</v>
      </c>
    </row>
    <row r="137" spans="1:6" ht="65.25" x14ac:dyDescent="0.25">
      <c r="A137" s="18" t="s">
        <v>16</v>
      </c>
      <c r="B137" s="24" t="s">
        <v>35</v>
      </c>
      <c r="C137" s="19" t="s">
        <v>91</v>
      </c>
      <c r="D137" s="11" t="s">
        <v>44</v>
      </c>
      <c r="E137" s="36">
        <v>37</v>
      </c>
      <c r="F137" s="12">
        <f t="shared" si="6"/>
        <v>37</v>
      </c>
    </row>
    <row r="138" spans="1:6" ht="43.5" x14ac:dyDescent="0.25">
      <c r="A138" s="18" t="s">
        <v>36</v>
      </c>
      <c r="B138" s="8" t="s">
        <v>37</v>
      </c>
      <c r="C138" s="20" t="s">
        <v>93</v>
      </c>
      <c r="D138" s="11" t="s">
        <v>43</v>
      </c>
      <c r="E138" s="41">
        <f>1+1+1</f>
        <v>3</v>
      </c>
      <c r="F138" s="12">
        <f t="shared" si="6"/>
        <v>3</v>
      </c>
    </row>
    <row r="139" spans="1:6" ht="43.5" x14ac:dyDescent="0.25">
      <c r="A139" s="18" t="s">
        <v>36</v>
      </c>
      <c r="B139" s="8" t="s">
        <v>37</v>
      </c>
      <c r="C139" s="20" t="s">
        <v>93</v>
      </c>
      <c r="D139" s="11" t="s">
        <v>42</v>
      </c>
      <c r="E139" s="36">
        <f>2+0+1</f>
        <v>3</v>
      </c>
      <c r="F139" s="12">
        <f t="shared" si="6"/>
        <v>3</v>
      </c>
    </row>
    <row r="140" spans="1:6" ht="43.5" x14ac:dyDescent="0.25">
      <c r="A140" s="18" t="s">
        <v>36</v>
      </c>
      <c r="B140" s="8" t="s">
        <v>37</v>
      </c>
      <c r="C140" s="20" t="s">
        <v>93</v>
      </c>
      <c r="D140" s="15">
        <v>3</v>
      </c>
      <c r="E140" s="36">
        <f>2+1+2</f>
        <v>5</v>
      </c>
      <c r="F140" s="12">
        <f t="shared" si="6"/>
        <v>5</v>
      </c>
    </row>
    <row r="141" spans="1:6" ht="43.5" x14ac:dyDescent="0.25">
      <c r="A141" s="18" t="s">
        <v>36</v>
      </c>
      <c r="B141" s="8" t="s">
        <v>37</v>
      </c>
      <c r="C141" s="20" t="s">
        <v>93</v>
      </c>
      <c r="D141" s="11" t="s">
        <v>44</v>
      </c>
      <c r="E141" s="36">
        <v>3</v>
      </c>
      <c r="F141" s="12">
        <f t="shared" si="6"/>
        <v>3</v>
      </c>
    </row>
    <row r="142" spans="1:6" ht="43.5" x14ac:dyDescent="0.25">
      <c r="A142" s="18" t="s">
        <v>36</v>
      </c>
      <c r="B142" s="8" t="s">
        <v>38</v>
      </c>
      <c r="C142" s="20" t="s">
        <v>62</v>
      </c>
      <c r="D142" s="11" t="s">
        <v>43</v>
      </c>
      <c r="E142" s="41">
        <f>0+1+0</f>
        <v>1</v>
      </c>
      <c r="F142" s="12">
        <f t="shared" si="6"/>
        <v>1</v>
      </c>
    </row>
    <row r="143" spans="1:6" ht="43.5" x14ac:dyDescent="0.25">
      <c r="A143" s="18" t="s">
        <v>36</v>
      </c>
      <c r="B143" s="8" t="s">
        <v>38</v>
      </c>
      <c r="C143" s="20" t="s">
        <v>62</v>
      </c>
      <c r="D143" s="11" t="s">
        <v>42</v>
      </c>
      <c r="E143" s="36">
        <f t="shared" ref="E143:E144" si="7">0+0+0</f>
        <v>0</v>
      </c>
      <c r="F143" s="12">
        <f t="shared" si="6"/>
        <v>0</v>
      </c>
    </row>
    <row r="144" spans="1:6" ht="43.5" x14ac:dyDescent="0.25">
      <c r="A144" s="18" t="s">
        <v>36</v>
      </c>
      <c r="B144" s="8" t="s">
        <v>38</v>
      </c>
      <c r="C144" s="20" t="s">
        <v>62</v>
      </c>
      <c r="D144" s="11" t="s">
        <v>63</v>
      </c>
      <c r="E144" s="36">
        <f t="shared" si="7"/>
        <v>0</v>
      </c>
      <c r="F144" s="12">
        <f t="shared" si="6"/>
        <v>0</v>
      </c>
    </row>
    <row r="145" spans="1:6" ht="43.5" x14ac:dyDescent="0.25">
      <c r="A145" s="18" t="s">
        <v>36</v>
      </c>
      <c r="B145" s="8" t="s">
        <v>38</v>
      </c>
      <c r="C145" s="20" t="s">
        <v>62</v>
      </c>
      <c r="D145" s="11" t="s">
        <v>44</v>
      </c>
      <c r="E145" s="36">
        <v>0</v>
      </c>
      <c r="F145" s="12">
        <f t="shared" si="6"/>
        <v>0</v>
      </c>
    </row>
    <row r="146" spans="1:6" ht="43.5" x14ac:dyDescent="0.25">
      <c r="A146" s="18" t="s">
        <v>36</v>
      </c>
      <c r="B146" s="8" t="s">
        <v>39</v>
      </c>
      <c r="C146" s="20" t="s">
        <v>41</v>
      </c>
      <c r="D146" s="11" t="s">
        <v>43</v>
      </c>
      <c r="E146" s="41">
        <f>0+0+0</f>
        <v>0</v>
      </c>
      <c r="F146" s="12">
        <f t="shared" si="6"/>
        <v>0</v>
      </c>
    </row>
    <row r="147" spans="1:6" ht="43.5" x14ac:dyDescent="0.25">
      <c r="A147" s="18" t="s">
        <v>36</v>
      </c>
      <c r="B147" s="8" t="s">
        <v>39</v>
      </c>
      <c r="C147" s="20" t="s">
        <v>41</v>
      </c>
      <c r="D147" s="11" t="s">
        <v>42</v>
      </c>
      <c r="E147" s="41">
        <f t="shared" ref="E147:E153" si="8">0+0+0</f>
        <v>0</v>
      </c>
      <c r="F147" s="12">
        <f t="shared" si="6"/>
        <v>0</v>
      </c>
    </row>
    <row r="148" spans="1:6" ht="43.5" x14ac:dyDescent="0.25">
      <c r="A148" s="18" t="s">
        <v>36</v>
      </c>
      <c r="B148" s="8" t="s">
        <v>39</v>
      </c>
      <c r="C148" s="20" t="s">
        <v>41</v>
      </c>
      <c r="D148" s="11" t="s">
        <v>63</v>
      </c>
      <c r="E148" s="41">
        <f t="shared" si="8"/>
        <v>0</v>
      </c>
      <c r="F148" s="12">
        <f t="shared" si="6"/>
        <v>0</v>
      </c>
    </row>
    <row r="149" spans="1:6" ht="43.5" x14ac:dyDescent="0.25">
      <c r="A149" s="18" t="s">
        <v>36</v>
      </c>
      <c r="B149" s="8" t="s">
        <v>39</v>
      </c>
      <c r="C149" s="20" t="s">
        <v>41</v>
      </c>
      <c r="D149" s="11" t="s">
        <v>44</v>
      </c>
      <c r="E149" s="41">
        <f t="shared" si="8"/>
        <v>0</v>
      </c>
      <c r="F149" s="12">
        <f t="shared" si="6"/>
        <v>0</v>
      </c>
    </row>
    <row r="150" spans="1:6" ht="43.5" x14ac:dyDescent="0.25">
      <c r="A150" s="18" t="s">
        <v>36</v>
      </c>
      <c r="B150" s="8" t="s">
        <v>40</v>
      </c>
      <c r="C150" s="20" t="s">
        <v>78</v>
      </c>
      <c r="D150" s="11" t="s">
        <v>43</v>
      </c>
      <c r="E150" s="41">
        <f>0+0+0</f>
        <v>0</v>
      </c>
      <c r="F150" s="12">
        <f t="shared" si="6"/>
        <v>0</v>
      </c>
    </row>
    <row r="151" spans="1:6" ht="43.5" x14ac:dyDescent="0.25">
      <c r="A151" s="18" t="s">
        <v>36</v>
      </c>
      <c r="B151" s="8" t="s">
        <v>40</v>
      </c>
      <c r="C151" s="20" t="s">
        <v>78</v>
      </c>
      <c r="D151" s="11" t="s">
        <v>42</v>
      </c>
      <c r="E151" s="41">
        <f t="shared" si="8"/>
        <v>0</v>
      </c>
      <c r="F151" s="12">
        <f t="shared" si="6"/>
        <v>0</v>
      </c>
    </row>
    <row r="152" spans="1:6" ht="43.5" x14ac:dyDescent="0.25">
      <c r="A152" s="18" t="s">
        <v>36</v>
      </c>
      <c r="B152" s="8" t="s">
        <v>40</v>
      </c>
      <c r="C152" s="20" t="s">
        <v>78</v>
      </c>
      <c r="D152" s="11" t="s">
        <v>63</v>
      </c>
      <c r="E152" s="41">
        <f t="shared" si="8"/>
        <v>0</v>
      </c>
      <c r="F152" s="12">
        <f t="shared" si="6"/>
        <v>0</v>
      </c>
    </row>
    <row r="153" spans="1:6" ht="43.5" x14ac:dyDescent="0.25">
      <c r="A153" s="18" t="s">
        <v>36</v>
      </c>
      <c r="B153" s="8" t="s">
        <v>40</v>
      </c>
      <c r="C153" s="20" t="s">
        <v>78</v>
      </c>
      <c r="D153" s="11" t="s">
        <v>44</v>
      </c>
      <c r="E153" s="41">
        <f t="shared" si="8"/>
        <v>0</v>
      </c>
      <c r="F153" s="12">
        <f t="shared" si="6"/>
        <v>0</v>
      </c>
    </row>
    <row r="154" spans="1:6" ht="43.5" x14ac:dyDescent="0.25">
      <c r="A154" s="18" t="s">
        <v>17</v>
      </c>
      <c r="B154" s="8" t="s">
        <v>18</v>
      </c>
      <c r="C154" s="20" t="s">
        <v>62</v>
      </c>
      <c r="D154" s="11" t="s">
        <v>43</v>
      </c>
      <c r="E154" s="35">
        <f>3+2+1</f>
        <v>6</v>
      </c>
      <c r="F154" s="12">
        <f t="shared" si="6"/>
        <v>6</v>
      </c>
    </row>
    <row r="155" spans="1:6" ht="43.5" x14ac:dyDescent="0.25">
      <c r="A155" s="18" t="s">
        <v>17</v>
      </c>
      <c r="B155" s="8" t="s">
        <v>18</v>
      </c>
      <c r="C155" s="20" t="s">
        <v>62</v>
      </c>
      <c r="D155" s="11" t="s">
        <v>42</v>
      </c>
      <c r="E155" s="36">
        <f>3+0+0</f>
        <v>3</v>
      </c>
      <c r="F155" s="12">
        <f t="shared" si="6"/>
        <v>3</v>
      </c>
    </row>
    <row r="156" spans="1:6" ht="43.5" x14ac:dyDescent="0.25">
      <c r="A156" s="18" t="s">
        <v>17</v>
      </c>
      <c r="B156" s="8" t="s">
        <v>18</v>
      </c>
      <c r="C156" s="20" t="s">
        <v>62</v>
      </c>
      <c r="D156" s="11" t="s">
        <v>63</v>
      </c>
      <c r="E156" s="36">
        <f>3+0+3</f>
        <v>6</v>
      </c>
      <c r="F156" s="12">
        <f t="shared" si="6"/>
        <v>6</v>
      </c>
    </row>
    <row r="157" spans="1:6" ht="43.5" x14ac:dyDescent="0.25">
      <c r="A157" s="18" t="s">
        <v>17</v>
      </c>
      <c r="B157" s="8" t="s">
        <v>18</v>
      </c>
      <c r="C157" s="20" t="s">
        <v>62</v>
      </c>
      <c r="D157" s="11" t="s">
        <v>44</v>
      </c>
      <c r="E157" s="36">
        <v>0</v>
      </c>
      <c r="F157" s="12">
        <f t="shared" si="6"/>
        <v>0</v>
      </c>
    </row>
    <row r="158" spans="1:6" ht="43.5" x14ac:dyDescent="0.25">
      <c r="A158" s="18" t="s">
        <v>17</v>
      </c>
      <c r="B158" s="8" t="s">
        <v>19</v>
      </c>
      <c r="C158" s="20" t="s">
        <v>62</v>
      </c>
      <c r="D158" s="11" t="s">
        <v>43</v>
      </c>
      <c r="E158" s="41">
        <f>0+4+0</f>
        <v>4</v>
      </c>
      <c r="F158" s="12">
        <f t="shared" si="6"/>
        <v>4</v>
      </c>
    </row>
    <row r="159" spans="1:6" ht="43.5" x14ac:dyDescent="0.25">
      <c r="A159" s="18" t="s">
        <v>17</v>
      </c>
      <c r="B159" s="8" t="s">
        <v>19</v>
      </c>
      <c r="C159" s="20" t="s">
        <v>62</v>
      </c>
      <c r="D159" s="11" t="s">
        <v>42</v>
      </c>
      <c r="E159" s="36">
        <f>0+1+0</f>
        <v>1</v>
      </c>
      <c r="F159" s="12">
        <f t="shared" si="6"/>
        <v>1</v>
      </c>
    </row>
    <row r="160" spans="1:6" ht="43.5" x14ac:dyDescent="0.25">
      <c r="A160" s="18" t="s">
        <v>17</v>
      </c>
      <c r="B160" s="8" t="s">
        <v>19</v>
      </c>
      <c r="C160" s="20" t="s">
        <v>62</v>
      </c>
      <c r="D160" s="11" t="s">
        <v>63</v>
      </c>
      <c r="E160" s="36">
        <f>0+0+1</f>
        <v>1</v>
      </c>
      <c r="F160" s="12">
        <f t="shared" si="6"/>
        <v>1</v>
      </c>
    </row>
    <row r="161" spans="1:6" ht="43.5" x14ac:dyDescent="0.25">
      <c r="A161" s="18" t="s">
        <v>17</v>
      </c>
      <c r="B161" s="8" t="s">
        <v>19</v>
      </c>
      <c r="C161" s="19">
        <v>500</v>
      </c>
      <c r="D161" s="15">
        <v>4</v>
      </c>
      <c r="E161" s="36">
        <v>2</v>
      </c>
      <c r="F161" s="12">
        <f t="shared" si="6"/>
        <v>2</v>
      </c>
    </row>
    <row r="162" spans="1:6" ht="43.5" x14ac:dyDescent="0.25">
      <c r="A162" s="18" t="s">
        <v>17</v>
      </c>
      <c r="B162" s="8" t="s">
        <v>20</v>
      </c>
      <c r="C162" s="20" t="s">
        <v>41</v>
      </c>
      <c r="D162" s="11" t="s">
        <v>43</v>
      </c>
      <c r="E162" s="41">
        <f t="shared" ref="E162:E173" si="9">0+0+0</f>
        <v>0</v>
      </c>
      <c r="F162" s="12">
        <f t="shared" si="6"/>
        <v>0</v>
      </c>
    </row>
    <row r="163" spans="1:6" ht="43.5" x14ac:dyDescent="0.25">
      <c r="A163" s="18" t="s">
        <v>17</v>
      </c>
      <c r="B163" s="8" t="s">
        <v>20</v>
      </c>
      <c r="C163" s="20" t="s">
        <v>41</v>
      </c>
      <c r="D163" s="11" t="s">
        <v>42</v>
      </c>
      <c r="E163" s="41">
        <f t="shared" si="9"/>
        <v>0</v>
      </c>
      <c r="F163" s="12">
        <f t="shared" si="6"/>
        <v>0</v>
      </c>
    </row>
    <row r="164" spans="1:6" ht="43.5" x14ac:dyDescent="0.25">
      <c r="A164" s="18" t="s">
        <v>17</v>
      </c>
      <c r="B164" s="8" t="s">
        <v>20</v>
      </c>
      <c r="C164" s="20" t="s">
        <v>41</v>
      </c>
      <c r="D164" s="11" t="s">
        <v>63</v>
      </c>
      <c r="E164" s="41">
        <f t="shared" si="9"/>
        <v>0</v>
      </c>
      <c r="F164" s="12">
        <f t="shared" si="6"/>
        <v>0</v>
      </c>
    </row>
    <row r="165" spans="1:6" ht="43.5" x14ac:dyDescent="0.25">
      <c r="A165" s="18" t="s">
        <v>17</v>
      </c>
      <c r="B165" s="8" t="s">
        <v>20</v>
      </c>
      <c r="C165" s="20" t="s">
        <v>41</v>
      </c>
      <c r="D165" s="11" t="s">
        <v>44</v>
      </c>
      <c r="E165" s="41">
        <f t="shared" si="9"/>
        <v>0</v>
      </c>
      <c r="F165" s="12">
        <f t="shared" si="6"/>
        <v>0</v>
      </c>
    </row>
    <row r="166" spans="1:6" ht="43.5" x14ac:dyDescent="0.25">
      <c r="A166" s="18" t="s">
        <v>17</v>
      </c>
      <c r="B166" s="8" t="s">
        <v>21</v>
      </c>
      <c r="C166" s="20" t="s">
        <v>78</v>
      </c>
      <c r="D166" s="11" t="s">
        <v>43</v>
      </c>
      <c r="E166" s="41">
        <f t="shared" si="9"/>
        <v>0</v>
      </c>
      <c r="F166" s="12">
        <f t="shared" si="6"/>
        <v>0</v>
      </c>
    </row>
    <row r="167" spans="1:6" ht="43.5" x14ac:dyDescent="0.25">
      <c r="A167" s="18" t="s">
        <v>17</v>
      </c>
      <c r="B167" s="8" t="s">
        <v>21</v>
      </c>
      <c r="C167" s="20" t="s">
        <v>78</v>
      </c>
      <c r="D167" s="11" t="s">
        <v>42</v>
      </c>
      <c r="E167" s="41">
        <f t="shared" si="9"/>
        <v>0</v>
      </c>
      <c r="F167" s="12">
        <f t="shared" si="6"/>
        <v>0</v>
      </c>
    </row>
    <row r="168" spans="1:6" ht="43.5" x14ac:dyDescent="0.25">
      <c r="A168" s="18" t="s">
        <v>17</v>
      </c>
      <c r="B168" s="8" t="s">
        <v>21</v>
      </c>
      <c r="C168" s="20" t="s">
        <v>78</v>
      </c>
      <c r="D168" s="11" t="s">
        <v>63</v>
      </c>
      <c r="E168" s="41">
        <f t="shared" si="9"/>
        <v>0</v>
      </c>
      <c r="F168" s="12">
        <f t="shared" si="6"/>
        <v>0</v>
      </c>
    </row>
    <row r="169" spans="1:6" ht="43.5" x14ac:dyDescent="0.25">
      <c r="A169" s="18" t="s">
        <v>17</v>
      </c>
      <c r="B169" s="8" t="s">
        <v>21</v>
      </c>
      <c r="C169" s="20" t="s">
        <v>78</v>
      </c>
      <c r="D169" s="15">
        <v>4</v>
      </c>
      <c r="E169" s="41">
        <f t="shared" si="9"/>
        <v>0</v>
      </c>
      <c r="F169" s="12">
        <f t="shared" si="6"/>
        <v>0</v>
      </c>
    </row>
    <row r="170" spans="1:6" ht="43.5" x14ac:dyDescent="0.25">
      <c r="A170" s="18" t="s">
        <v>17</v>
      </c>
      <c r="B170" s="8" t="s">
        <v>22</v>
      </c>
      <c r="C170" s="20" t="s">
        <v>82</v>
      </c>
      <c r="D170" s="11" t="s">
        <v>43</v>
      </c>
      <c r="E170" s="41">
        <f t="shared" si="9"/>
        <v>0</v>
      </c>
      <c r="F170" s="12">
        <f t="shared" si="6"/>
        <v>0</v>
      </c>
    </row>
    <row r="171" spans="1:6" ht="43.5" x14ac:dyDescent="0.25">
      <c r="A171" s="18" t="s">
        <v>17</v>
      </c>
      <c r="B171" s="8" t="s">
        <v>22</v>
      </c>
      <c r="C171" s="20" t="s">
        <v>82</v>
      </c>
      <c r="D171" s="11" t="s">
        <v>42</v>
      </c>
      <c r="E171" s="41">
        <f t="shared" si="9"/>
        <v>0</v>
      </c>
      <c r="F171" s="12">
        <f t="shared" si="6"/>
        <v>0</v>
      </c>
    </row>
    <row r="172" spans="1:6" ht="43.5" x14ac:dyDescent="0.25">
      <c r="A172" s="18" t="s">
        <v>17</v>
      </c>
      <c r="B172" s="8" t="s">
        <v>22</v>
      </c>
      <c r="C172" s="20" t="s">
        <v>82</v>
      </c>
      <c r="D172" s="11" t="s">
        <v>63</v>
      </c>
      <c r="E172" s="41">
        <f t="shared" si="9"/>
        <v>0</v>
      </c>
      <c r="F172" s="12">
        <f t="shared" si="6"/>
        <v>0</v>
      </c>
    </row>
    <row r="173" spans="1:6" ht="43.5" x14ac:dyDescent="0.25">
      <c r="A173" s="18" t="s">
        <v>17</v>
      </c>
      <c r="B173" s="8" t="s">
        <v>22</v>
      </c>
      <c r="C173" s="20" t="s">
        <v>82</v>
      </c>
      <c r="D173" s="11" t="s">
        <v>44</v>
      </c>
      <c r="E173" s="41">
        <f t="shared" si="9"/>
        <v>0</v>
      </c>
      <c r="F173" s="12">
        <f t="shared" si="6"/>
        <v>0</v>
      </c>
    </row>
    <row r="174" spans="1:6" ht="43.5" x14ac:dyDescent="0.25">
      <c r="A174" s="18" t="s">
        <v>23</v>
      </c>
      <c r="B174" s="8" t="s">
        <v>24</v>
      </c>
      <c r="C174" s="20" t="s">
        <v>78</v>
      </c>
      <c r="D174" s="11" t="s">
        <v>43</v>
      </c>
      <c r="E174" s="41">
        <f>21+9+7</f>
        <v>37</v>
      </c>
      <c r="F174" s="12">
        <f t="shared" si="6"/>
        <v>37</v>
      </c>
    </row>
    <row r="175" spans="1:6" ht="43.5" x14ac:dyDescent="0.25">
      <c r="A175" s="18" t="s">
        <v>23</v>
      </c>
      <c r="B175" s="8" t="s">
        <v>24</v>
      </c>
      <c r="C175" s="20" t="s">
        <v>78</v>
      </c>
      <c r="D175" s="11" t="s">
        <v>42</v>
      </c>
      <c r="E175" s="36">
        <f>8+23+26</f>
        <v>57</v>
      </c>
      <c r="F175" s="12">
        <f t="shared" si="6"/>
        <v>57</v>
      </c>
    </row>
    <row r="176" spans="1:6" ht="43.5" x14ac:dyDescent="0.25">
      <c r="A176" s="18" t="s">
        <v>23</v>
      </c>
      <c r="B176" s="8" t="s">
        <v>24</v>
      </c>
      <c r="C176" s="20" t="s">
        <v>78</v>
      </c>
      <c r="D176" s="11" t="s">
        <v>63</v>
      </c>
      <c r="E176" s="36">
        <f>13+16+10</f>
        <v>39</v>
      </c>
      <c r="F176" s="12">
        <f t="shared" si="6"/>
        <v>39</v>
      </c>
    </row>
    <row r="177" spans="1:6" ht="43.5" x14ac:dyDescent="0.25">
      <c r="A177" s="18" t="s">
        <v>23</v>
      </c>
      <c r="B177" s="8" t="s">
        <v>24</v>
      </c>
      <c r="C177" s="20" t="s">
        <v>78</v>
      </c>
      <c r="D177" s="11" t="s">
        <v>44</v>
      </c>
      <c r="E177" s="36">
        <v>41</v>
      </c>
      <c r="F177" s="12">
        <f t="shared" si="6"/>
        <v>41</v>
      </c>
    </row>
    <row r="178" spans="1:6" ht="43.5" x14ac:dyDescent="0.25">
      <c r="A178" s="18" t="s">
        <v>23</v>
      </c>
      <c r="B178" s="8" t="s">
        <v>25</v>
      </c>
      <c r="C178" s="20" t="s">
        <v>78</v>
      </c>
      <c r="D178" s="11" t="s">
        <v>43</v>
      </c>
      <c r="E178" s="41">
        <f>14+14+9</f>
        <v>37</v>
      </c>
      <c r="F178" s="12">
        <f t="shared" si="6"/>
        <v>37</v>
      </c>
    </row>
    <row r="179" spans="1:6" ht="43.5" x14ac:dyDescent="0.25">
      <c r="A179" s="18" t="s">
        <v>23</v>
      </c>
      <c r="B179" s="8" t="s">
        <v>25</v>
      </c>
      <c r="C179" s="20" t="s">
        <v>78</v>
      </c>
      <c r="D179" s="11" t="s">
        <v>42</v>
      </c>
      <c r="E179" s="36">
        <f>13+7+13</f>
        <v>33</v>
      </c>
      <c r="F179" s="12">
        <f t="shared" si="6"/>
        <v>33</v>
      </c>
    </row>
    <row r="180" spans="1:6" ht="43.5" x14ac:dyDescent="0.25">
      <c r="A180" s="18" t="s">
        <v>23</v>
      </c>
      <c r="B180" s="8" t="s">
        <v>25</v>
      </c>
      <c r="C180" s="20" t="s">
        <v>78</v>
      </c>
      <c r="D180" s="11" t="s">
        <v>63</v>
      </c>
      <c r="E180" s="36">
        <f>8+11+13</f>
        <v>32</v>
      </c>
      <c r="F180" s="12">
        <f t="shared" si="6"/>
        <v>32</v>
      </c>
    </row>
    <row r="181" spans="1:6" ht="43.5" x14ac:dyDescent="0.25">
      <c r="A181" s="18" t="s">
        <v>23</v>
      </c>
      <c r="B181" s="8" t="s">
        <v>25</v>
      </c>
      <c r="C181" s="20" t="s">
        <v>78</v>
      </c>
      <c r="D181" s="11" t="s">
        <v>44</v>
      </c>
      <c r="E181" s="36">
        <v>25</v>
      </c>
      <c r="F181" s="12">
        <f t="shared" si="6"/>
        <v>25</v>
      </c>
    </row>
    <row r="182" spans="1:6" ht="43.5" x14ac:dyDescent="0.25">
      <c r="A182" s="18" t="s">
        <v>23</v>
      </c>
      <c r="B182" s="8" t="s">
        <v>26</v>
      </c>
      <c r="C182" s="20" t="s">
        <v>41</v>
      </c>
      <c r="D182" s="11" t="s">
        <v>43</v>
      </c>
      <c r="E182" s="41">
        <f>0+2+1</f>
        <v>3</v>
      </c>
      <c r="F182" s="12">
        <f t="shared" si="6"/>
        <v>3</v>
      </c>
    </row>
    <row r="183" spans="1:6" ht="43.5" x14ac:dyDescent="0.25">
      <c r="A183" s="18" t="s">
        <v>23</v>
      </c>
      <c r="B183" s="8" t="s">
        <v>26</v>
      </c>
      <c r="C183" s="20" t="s">
        <v>41</v>
      </c>
      <c r="D183" s="11" t="s">
        <v>42</v>
      </c>
      <c r="E183" s="36">
        <f>0+0+0</f>
        <v>0</v>
      </c>
      <c r="F183" s="12">
        <f t="shared" si="6"/>
        <v>0</v>
      </c>
    </row>
    <row r="184" spans="1:6" ht="43.5" x14ac:dyDescent="0.25">
      <c r="A184" s="18" t="s">
        <v>23</v>
      </c>
      <c r="B184" s="8" t="s">
        <v>26</v>
      </c>
      <c r="C184" s="20" t="s">
        <v>41</v>
      </c>
      <c r="D184" s="15">
        <v>3</v>
      </c>
      <c r="E184" s="36">
        <f>0+0+0</f>
        <v>0</v>
      </c>
      <c r="F184" s="12">
        <f t="shared" si="6"/>
        <v>0</v>
      </c>
    </row>
    <row r="185" spans="1:6" ht="43.5" x14ac:dyDescent="0.25">
      <c r="A185" s="18" t="s">
        <v>23</v>
      </c>
      <c r="B185" s="8" t="s">
        <v>26</v>
      </c>
      <c r="C185" s="20" t="s">
        <v>41</v>
      </c>
      <c r="D185" s="11" t="s">
        <v>44</v>
      </c>
      <c r="E185" s="36">
        <v>2</v>
      </c>
      <c r="F185" s="12">
        <f t="shared" si="6"/>
        <v>2</v>
      </c>
    </row>
    <row r="186" spans="1:6" ht="43.5" x14ac:dyDescent="0.25">
      <c r="A186" s="18" t="s">
        <v>23</v>
      </c>
      <c r="B186" s="8" t="s">
        <v>27</v>
      </c>
      <c r="C186" s="20" t="s">
        <v>78</v>
      </c>
      <c r="D186" s="15">
        <v>1</v>
      </c>
      <c r="E186" s="41">
        <f>0+1+0</f>
        <v>1</v>
      </c>
      <c r="F186" s="12">
        <f t="shared" si="6"/>
        <v>1</v>
      </c>
    </row>
    <row r="187" spans="1:6" ht="43.5" x14ac:dyDescent="0.25">
      <c r="A187" s="18" t="s">
        <v>23</v>
      </c>
      <c r="B187" s="8" t="s">
        <v>27</v>
      </c>
      <c r="C187" s="20" t="s">
        <v>78</v>
      </c>
      <c r="D187" s="11" t="s">
        <v>42</v>
      </c>
      <c r="E187" s="36">
        <f t="shared" ref="E187:E189" si="10">0+0+0</f>
        <v>0</v>
      </c>
      <c r="F187" s="12">
        <f t="shared" si="6"/>
        <v>0</v>
      </c>
    </row>
    <row r="188" spans="1:6" ht="43.5" x14ac:dyDescent="0.25">
      <c r="A188" s="18" t="s">
        <v>23</v>
      </c>
      <c r="B188" s="8" t="s">
        <v>27</v>
      </c>
      <c r="C188" s="20" t="s">
        <v>78</v>
      </c>
      <c r="D188" s="11" t="s">
        <v>63</v>
      </c>
      <c r="E188" s="36">
        <f t="shared" si="10"/>
        <v>0</v>
      </c>
      <c r="F188" s="12">
        <f t="shared" si="6"/>
        <v>0</v>
      </c>
    </row>
    <row r="189" spans="1:6" ht="43.5" x14ac:dyDescent="0.25">
      <c r="A189" s="18" t="s">
        <v>23</v>
      </c>
      <c r="B189" s="8" t="s">
        <v>27</v>
      </c>
      <c r="C189" s="20" t="s">
        <v>78</v>
      </c>
      <c r="D189" s="11" t="s">
        <v>44</v>
      </c>
      <c r="E189" s="36">
        <f t="shared" si="10"/>
        <v>0</v>
      </c>
      <c r="F189" s="12">
        <f t="shared" si="6"/>
        <v>0</v>
      </c>
    </row>
    <row r="190" spans="1:6" ht="43.5" x14ac:dyDescent="0.25">
      <c r="A190" s="18" t="s">
        <v>28</v>
      </c>
      <c r="B190" s="8" t="s">
        <v>29</v>
      </c>
      <c r="C190" s="20" t="s">
        <v>94</v>
      </c>
      <c r="D190" s="11" t="s">
        <v>43</v>
      </c>
      <c r="E190" s="42">
        <f>0+0+0</f>
        <v>0</v>
      </c>
      <c r="F190" s="12">
        <f t="shared" si="6"/>
        <v>0</v>
      </c>
    </row>
    <row r="191" spans="1:6" ht="43.5" x14ac:dyDescent="0.25">
      <c r="A191" s="18" t="s">
        <v>28</v>
      </c>
      <c r="B191" s="8" t="s">
        <v>29</v>
      </c>
      <c r="C191" s="20" t="s">
        <v>94</v>
      </c>
      <c r="D191" s="11" t="s">
        <v>42</v>
      </c>
      <c r="E191" s="42">
        <f t="shared" ref="E191:E192" si="11">0+0+0</f>
        <v>0</v>
      </c>
      <c r="F191" s="12">
        <f t="shared" si="6"/>
        <v>0</v>
      </c>
    </row>
    <row r="192" spans="1:6" ht="43.5" x14ac:dyDescent="0.25">
      <c r="A192" s="18" t="s">
        <v>28</v>
      </c>
      <c r="B192" s="8" t="s">
        <v>29</v>
      </c>
      <c r="C192" s="20" t="s">
        <v>94</v>
      </c>
      <c r="D192" s="11" t="s">
        <v>63</v>
      </c>
      <c r="E192" s="42">
        <f t="shared" si="11"/>
        <v>0</v>
      </c>
      <c r="F192" s="12">
        <f t="shared" si="6"/>
        <v>0</v>
      </c>
    </row>
    <row r="193" spans="1:6" ht="43.5" x14ac:dyDescent="0.25">
      <c r="A193" s="18" t="s">
        <v>28</v>
      </c>
      <c r="B193" s="8" t="s">
        <v>29</v>
      </c>
      <c r="C193" s="20" t="s">
        <v>94</v>
      </c>
      <c r="D193" s="11" t="s">
        <v>44</v>
      </c>
      <c r="E193" s="15">
        <v>6</v>
      </c>
      <c r="F193" s="12">
        <f t="shared" si="6"/>
        <v>6</v>
      </c>
    </row>
    <row r="194" spans="1:6" ht="43.5" x14ac:dyDescent="0.25">
      <c r="A194" s="18" t="s">
        <v>28</v>
      </c>
      <c r="B194" s="8" t="s">
        <v>30</v>
      </c>
      <c r="C194" s="20" t="s">
        <v>62</v>
      </c>
      <c r="D194" s="11" t="s">
        <v>43</v>
      </c>
      <c r="E194" s="42">
        <f>3+0+0</f>
        <v>3</v>
      </c>
      <c r="F194" s="12">
        <f t="shared" si="6"/>
        <v>3</v>
      </c>
    </row>
    <row r="195" spans="1:6" ht="43.5" x14ac:dyDescent="0.25">
      <c r="A195" s="18" t="s">
        <v>28</v>
      </c>
      <c r="B195" s="8" t="s">
        <v>30</v>
      </c>
      <c r="C195" s="20" t="s">
        <v>62</v>
      </c>
      <c r="D195" s="11" t="s">
        <v>42</v>
      </c>
      <c r="E195" s="15">
        <f>0+0+1</f>
        <v>1</v>
      </c>
      <c r="F195" s="12">
        <f t="shared" ref="F195:F229" si="12">SUM(E195)</f>
        <v>1</v>
      </c>
    </row>
    <row r="196" spans="1:6" ht="43.5" x14ac:dyDescent="0.25">
      <c r="A196" s="18" t="s">
        <v>28</v>
      </c>
      <c r="B196" s="8" t="s">
        <v>30</v>
      </c>
      <c r="C196" s="20" t="s">
        <v>62</v>
      </c>
      <c r="D196" s="11" t="s">
        <v>63</v>
      </c>
      <c r="E196" s="36">
        <f t="shared" ref="E196:E225" si="13">0+0+0</f>
        <v>0</v>
      </c>
      <c r="F196" s="12">
        <f t="shared" si="12"/>
        <v>0</v>
      </c>
    </row>
    <row r="197" spans="1:6" ht="43.5" x14ac:dyDescent="0.25">
      <c r="A197" s="18" t="s">
        <v>28</v>
      </c>
      <c r="B197" s="8" t="s">
        <v>30</v>
      </c>
      <c r="C197" s="20" t="s">
        <v>62</v>
      </c>
      <c r="D197" s="11" t="s">
        <v>44</v>
      </c>
      <c r="E197" s="15">
        <v>1</v>
      </c>
      <c r="F197" s="12">
        <f t="shared" si="12"/>
        <v>1</v>
      </c>
    </row>
    <row r="198" spans="1:6" ht="43.5" x14ac:dyDescent="0.25">
      <c r="A198" s="18" t="s">
        <v>28</v>
      </c>
      <c r="B198" s="8" t="s">
        <v>31</v>
      </c>
      <c r="C198" s="20" t="s">
        <v>41</v>
      </c>
      <c r="D198" s="11" t="s">
        <v>43</v>
      </c>
      <c r="E198" s="36">
        <f t="shared" si="13"/>
        <v>0</v>
      </c>
      <c r="F198" s="12">
        <f t="shared" si="12"/>
        <v>0</v>
      </c>
    </row>
    <row r="199" spans="1:6" ht="43.5" x14ac:dyDescent="0.25">
      <c r="A199" s="18" t="s">
        <v>28</v>
      </c>
      <c r="B199" s="8" t="s">
        <v>31</v>
      </c>
      <c r="C199" s="20" t="s">
        <v>41</v>
      </c>
      <c r="D199" s="11" t="s">
        <v>42</v>
      </c>
      <c r="E199" s="36">
        <f t="shared" si="13"/>
        <v>0</v>
      </c>
      <c r="F199" s="12">
        <f t="shared" si="12"/>
        <v>0</v>
      </c>
    </row>
    <row r="200" spans="1:6" ht="43.5" x14ac:dyDescent="0.25">
      <c r="A200" s="18" t="s">
        <v>28</v>
      </c>
      <c r="B200" s="8" t="s">
        <v>31</v>
      </c>
      <c r="C200" s="20" t="s">
        <v>41</v>
      </c>
      <c r="D200" s="11" t="s">
        <v>63</v>
      </c>
      <c r="E200" s="36">
        <f t="shared" si="13"/>
        <v>0</v>
      </c>
      <c r="F200" s="12">
        <f t="shared" si="12"/>
        <v>0</v>
      </c>
    </row>
    <row r="201" spans="1:6" ht="43.5" x14ac:dyDescent="0.25">
      <c r="A201" s="18" t="s">
        <v>28</v>
      </c>
      <c r="B201" s="8" t="s">
        <v>31</v>
      </c>
      <c r="C201" s="20" t="s">
        <v>41</v>
      </c>
      <c r="D201" s="15">
        <v>4</v>
      </c>
      <c r="E201" s="36">
        <f t="shared" si="13"/>
        <v>0</v>
      </c>
      <c r="F201" s="12">
        <f t="shared" si="12"/>
        <v>0</v>
      </c>
    </row>
    <row r="202" spans="1:6" ht="43.5" x14ac:dyDescent="0.25">
      <c r="A202" s="18" t="s">
        <v>28</v>
      </c>
      <c r="B202" s="8" t="s">
        <v>32</v>
      </c>
      <c r="C202" s="20" t="s">
        <v>78</v>
      </c>
      <c r="D202" s="11" t="s">
        <v>43</v>
      </c>
      <c r="E202" s="36">
        <f t="shared" si="13"/>
        <v>0</v>
      </c>
      <c r="F202" s="12">
        <f t="shared" si="12"/>
        <v>0</v>
      </c>
    </row>
    <row r="203" spans="1:6" ht="43.5" x14ac:dyDescent="0.25">
      <c r="A203" s="18" t="s">
        <v>28</v>
      </c>
      <c r="B203" s="8" t="s">
        <v>32</v>
      </c>
      <c r="C203" s="19">
        <v>50</v>
      </c>
      <c r="D203" s="11" t="s">
        <v>42</v>
      </c>
      <c r="E203" s="36">
        <f t="shared" si="13"/>
        <v>0</v>
      </c>
      <c r="F203" s="12">
        <f t="shared" si="12"/>
        <v>0</v>
      </c>
    </row>
    <row r="204" spans="1:6" ht="43.5" x14ac:dyDescent="0.25">
      <c r="A204" s="18" t="s">
        <v>28</v>
      </c>
      <c r="B204" s="8" t="s">
        <v>32</v>
      </c>
      <c r="C204" s="19">
        <v>50</v>
      </c>
      <c r="D204" s="11" t="s">
        <v>63</v>
      </c>
      <c r="E204" s="36">
        <f t="shared" si="13"/>
        <v>0</v>
      </c>
      <c r="F204" s="12">
        <f t="shared" si="12"/>
        <v>0</v>
      </c>
    </row>
    <row r="205" spans="1:6" ht="43.5" x14ac:dyDescent="0.25">
      <c r="A205" s="18" t="s">
        <v>28</v>
      </c>
      <c r="B205" s="8" t="s">
        <v>32</v>
      </c>
      <c r="C205" s="20" t="s">
        <v>78</v>
      </c>
      <c r="D205" s="11" t="s">
        <v>44</v>
      </c>
      <c r="E205" s="36">
        <f t="shared" si="13"/>
        <v>0</v>
      </c>
      <c r="F205" s="12">
        <f t="shared" si="12"/>
        <v>0</v>
      </c>
    </row>
    <row r="206" spans="1:6" ht="65.25" x14ac:dyDescent="0.25">
      <c r="A206" s="18" t="s">
        <v>28</v>
      </c>
      <c r="B206" s="8" t="s">
        <v>52</v>
      </c>
      <c r="C206" s="20" t="s">
        <v>93</v>
      </c>
      <c r="D206" s="11" t="s">
        <v>43</v>
      </c>
      <c r="E206" s="36">
        <f t="shared" si="13"/>
        <v>0</v>
      </c>
      <c r="F206" s="12">
        <f t="shared" si="12"/>
        <v>0</v>
      </c>
    </row>
    <row r="207" spans="1:6" ht="65.25" x14ac:dyDescent="0.25">
      <c r="A207" s="18" t="s">
        <v>28</v>
      </c>
      <c r="B207" s="8" t="s">
        <v>52</v>
      </c>
      <c r="C207" s="20" t="s">
        <v>93</v>
      </c>
      <c r="D207" s="11" t="s">
        <v>42</v>
      </c>
      <c r="E207" s="36">
        <f t="shared" si="13"/>
        <v>0</v>
      </c>
      <c r="F207" s="12">
        <f t="shared" si="12"/>
        <v>0</v>
      </c>
    </row>
    <row r="208" spans="1:6" ht="65.25" x14ac:dyDescent="0.25">
      <c r="A208" s="18" t="s">
        <v>28</v>
      </c>
      <c r="B208" s="8" t="s">
        <v>52</v>
      </c>
      <c r="C208" s="20" t="s">
        <v>93</v>
      </c>
      <c r="D208" s="11" t="s">
        <v>63</v>
      </c>
      <c r="E208" s="36">
        <f t="shared" si="13"/>
        <v>0</v>
      </c>
      <c r="F208" s="12">
        <f t="shared" si="12"/>
        <v>0</v>
      </c>
    </row>
    <row r="209" spans="1:6" ht="65.25" x14ac:dyDescent="0.25">
      <c r="A209" s="18" t="s">
        <v>28</v>
      </c>
      <c r="B209" s="8" t="s">
        <v>52</v>
      </c>
      <c r="C209" s="20" t="s">
        <v>93</v>
      </c>
      <c r="D209" s="11" t="s">
        <v>44</v>
      </c>
      <c r="E209" s="36">
        <f t="shared" si="13"/>
        <v>0</v>
      </c>
      <c r="F209" s="12">
        <f t="shared" si="12"/>
        <v>0</v>
      </c>
    </row>
    <row r="210" spans="1:6" ht="65.25" x14ac:dyDescent="0.25">
      <c r="A210" s="18" t="s">
        <v>28</v>
      </c>
      <c r="B210" s="8" t="s">
        <v>53</v>
      </c>
      <c r="C210" s="20" t="s">
        <v>62</v>
      </c>
      <c r="D210" s="11" t="s">
        <v>43</v>
      </c>
      <c r="E210" s="36">
        <f t="shared" si="13"/>
        <v>0</v>
      </c>
      <c r="F210" s="12">
        <f t="shared" si="12"/>
        <v>0</v>
      </c>
    </row>
    <row r="211" spans="1:6" ht="65.25" x14ac:dyDescent="0.25">
      <c r="A211" s="18" t="s">
        <v>28</v>
      </c>
      <c r="B211" s="8" t="s">
        <v>53</v>
      </c>
      <c r="C211" s="20" t="s">
        <v>62</v>
      </c>
      <c r="D211" s="11" t="s">
        <v>42</v>
      </c>
      <c r="E211" s="36">
        <f t="shared" si="13"/>
        <v>0</v>
      </c>
      <c r="F211" s="12">
        <f t="shared" si="12"/>
        <v>0</v>
      </c>
    </row>
    <row r="212" spans="1:6" ht="65.25" x14ac:dyDescent="0.25">
      <c r="A212" s="18" t="s">
        <v>28</v>
      </c>
      <c r="B212" s="8" t="s">
        <v>53</v>
      </c>
      <c r="C212" s="20" t="s">
        <v>62</v>
      </c>
      <c r="D212" s="11" t="s">
        <v>63</v>
      </c>
      <c r="E212" s="36">
        <f t="shared" si="13"/>
        <v>0</v>
      </c>
      <c r="F212" s="12">
        <f t="shared" si="12"/>
        <v>0</v>
      </c>
    </row>
    <row r="213" spans="1:6" ht="65.25" x14ac:dyDescent="0.25">
      <c r="A213" s="18" t="s">
        <v>28</v>
      </c>
      <c r="B213" s="8" t="s">
        <v>53</v>
      </c>
      <c r="C213" s="20" t="s">
        <v>62</v>
      </c>
      <c r="D213" s="11" t="s">
        <v>44</v>
      </c>
      <c r="E213" s="36">
        <f t="shared" si="13"/>
        <v>0</v>
      </c>
      <c r="F213" s="12">
        <f t="shared" si="12"/>
        <v>0</v>
      </c>
    </row>
    <row r="214" spans="1:6" ht="65.25" x14ac:dyDescent="0.25">
      <c r="A214" s="18" t="s">
        <v>28</v>
      </c>
      <c r="B214" s="8" t="s">
        <v>54</v>
      </c>
      <c r="C214" s="20" t="s">
        <v>41</v>
      </c>
      <c r="D214" s="11" t="s">
        <v>43</v>
      </c>
      <c r="E214" s="36">
        <f t="shared" si="13"/>
        <v>0</v>
      </c>
      <c r="F214" s="12">
        <f t="shared" si="12"/>
        <v>0</v>
      </c>
    </row>
    <row r="215" spans="1:6" ht="65.25" x14ac:dyDescent="0.25">
      <c r="A215" s="18" t="s">
        <v>28</v>
      </c>
      <c r="B215" s="8" t="s">
        <v>54</v>
      </c>
      <c r="C215" s="20" t="s">
        <v>41</v>
      </c>
      <c r="D215" s="11" t="s">
        <v>42</v>
      </c>
      <c r="E215" s="36">
        <f t="shared" si="13"/>
        <v>0</v>
      </c>
      <c r="F215" s="12">
        <f t="shared" si="12"/>
        <v>0</v>
      </c>
    </row>
    <row r="216" spans="1:6" ht="65.25" x14ac:dyDescent="0.25">
      <c r="A216" s="18" t="s">
        <v>28</v>
      </c>
      <c r="B216" s="8" t="s">
        <v>54</v>
      </c>
      <c r="C216" s="20" t="s">
        <v>41</v>
      </c>
      <c r="D216" s="11" t="s">
        <v>63</v>
      </c>
      <c r="E216" s="36">
        <f t="shared" si="13"/>
        <v>0</v>
      </c>
      <c r="F216" s="12">
        <f t="shared" si="12"/>
        <v>0</v>
      </c>
    </row>
    <row r="217" spans="1:6" ht="65.25" x14ac:dyDescent="0.25">
      <c r="A217" s="18" t="s">
        <v>28</v>
      </c>
      <c r="B217" s="8" t="s">
        <v>54</v>
      </c>
      <c r="C217" s="20" t="s">
        <v>41</v>
      </c>
      <c r="D217" s="11" t="s">
        <v>44</v>
      </c>
      <c r="E217" s="36">
        <f t="shared" si="13"/>
        <v>0</v>
      </c>
      <c r="F217" s="12">
        <f t="shared" si="12"/>
        <v>0</v>
      </c>
    </row>
    <row r="218" spans="1:6" ht="65.25" x14ac:dyDescent="0.25">
      <c r="A218" s="18" t="s">
        <v>28</v>
      </c>
      <c r="B218" s="8" t="s">
        <v>55</v>
      </c>
      <c r="C218" s="20" t="s">
        <v>78</v>
      </c>
      <c r="D218" s="11" t="s">
        <v>43</v>
      </c>
      <c r="E218" s="36">
        <f t="shared" si="13"/>
        <v>0</v>
      </c>
      <c r="F218" s="12">
        <f t="shared" si="12"/>
        <v>0</v>
      </c>
    </row>
    <row r="219" spans="1:6" ht="65.25" x14ac:dyDescent="0.25">
      <c r="A219" s="18" t="s">
        <v>28</v>
      </c>
      <c r="B219" s="8" t="s">
        <v>55</v>
      </c>
      <c r="C219" s="20" t="s">
        <v>78</v>
      </c>
      <c r="D219" s="11" t="s">
        <v>42</v>
      </c>
      <c r="E219" s="36">
        <f t="shared" si="13"/>
        <v>0</v>
      </c>
      <c r="F219" s="12">
        <f t="shared" si="12"/>
        <v>0</v>
      </c>
    </row>
    <row r="220" spans="1:6" ht="65.25" x14ac:dyDescent="0.25">
      <c r="A220" s="18" t="s">
        <v>28</v>
      </c>
      <c r="B220" s="8" t="s">
        <v>55</v>
      </c>
      <c r="C220" s="20" t="s">
        <v>78</v>
      </c>
      <c r="D220" s="11" t="s">
        <v>63</v>
      </c>
      <c r="E220" s="36">
        <f t="shared" si="13"/>
        <v>0</v>
      </c>
      <c r="F220" s="12">
        <f t="shared" si="12"/>
        <v>0</v>
      </c>
    </row>
    <row r="221" spans="1:6" ht="65.25" x14ac:dyDescent="0.25">
      <c r="A221" s="18" t="s">
        <v>28</v>
      </c>
      <c r="B221" s="8" t="s">
        <v>55</v>
      </c>
      <c r="C221" s="20" t="s">
        <v>78</v>
      </c>
      <c r="D221" s="11" t="s">
        <v>44</v>
      </c>
      <c r="E221" s="36">
        <f t="shared" si="13"/>
        <v>0</v>
      </c>
      <c r="F221" s="12">
        <f t="shared" si="12"/>
        <v>0</v>
      </c>
    </row>
    <row r="222" spans="1:6" ht="42.75" customHeight="1" x14ac:dyDescent="0.25">
      <c r="A222" s="18" t="s">
        <v>28</v>
      </c>
      <c r="B222" s="8" t="s">
        <v>33</v>
      </c>
      <c r="C222" s="20" t="s">
        <v>41</v>
      </c>
      <c r="D222" s="11" t="s">
        <v>43</v>
      </c>
      <c r="E222" s="36">
        <f t="shared" si="13"/>
        <v>0</v>
      </c>
      <c r="F222" s="12">
        <f t="shared" si="12"/>
        <v>0</v>
      </c>
    </row>
    <row r="223" spans="1:6" ht="65.25" x14ac:dyDescent="0.25">
      <c r="A223" s="18" t="s">
        <v>28</v>
      </c>
      <c r="B223" s="8" t="s">
        <v>33</v>
      </c>
      <c r="C223" s="20" t="s">
        <v>41</v>
      </c>
      <c r="D223" s="11" t="s">
        <v>42</v>
      </c>
      <c r="E223" s="36">
        <f t="shared" si="13"/>
        <v>0</v>
      </c>
      <c r="F223" s="12">
        <f t="shared" si="12"/>
        <v>0</v>
      </c>
    </row>
    <row r="224" spans="1:6" ht="65.25" x14ac:dyDescent="0.25">
      <c r="A224" s="18" t="s">
        <v>28</v>
      </c>
      <c r="B224" s="8" t="s">
        <v>33</v>
      </c>
      <c r="C224" s="20" t="s">
        <v>41</v>
      </c>
      <c r="D224" s="11" t="s">
        <v>63</v>
      </c>
      <c r="E224" s="36">
        <f t="shared" si="13"/>
        <v>0</v>
      </c>
      <c r="F224" s="12">
        <f t="shared" si="12"/>
        <v>0</v>
      </c>
    </row>
    <row r="225" spans="1:6" ht="65.25" x14ac:dyDescent="0.25">
      <c r="A225" s="18" t="s">
        <v>28</v>
      </c>
      <c r="B225" s="8" t="s">
        <v>33</v>
      </c>
      <c r="C225" s="20" t="s">
        <v>41</v>
      </c>
      <c r="D225" s="11" t="s">
        <v>44</v>
      </c>
      <c r="E225" s="15">
        <v>1</v>
      </c>
      <c r="F225" s="12">
        <f t="shared" si="12"/>
        <v>1</v>
      </c>
    </row>
    <row r="226" spans="1:6" ht="43.5" x14ac:dyDescent="0.25">
      <c r="A226" s="18" t="s">
        <v>28</v>
      </c>
      <c r="B226" s="26" t="s">
        <v>34</v>
      </c>
      <c r="C226" s="27" t="s">
        <v>41</v>
      </c>
      <c r="D226" s="11" t="s">
        <v>43</v>
      </c>
      <c r="E226" s="42">
        <f>3+4+0</f>
        <v>7</v>
      </c>
      <c r="F226" s="12">
        <f t="shared" si="12"/>
        <v>7</v>
      </c>
    </row>
    <row r="227" spans="1:6" ht="43.5" x14ac:dyDescent="0.25">
      <c r="A227" s="18" t="s">
        <v>28</v>
      </c>
      <c r="B227" s="26" t="s">
        <v>34</v>
      </c>
      <c r="C227" s="27" t="s">
        <v>41</v>
      </c>
      <c r="D227" s="11" t="s">
        <v>42</v>
      </c>
      <c r="E227" s="15">
        <f>1+0+0</f>
        <v>1</v>
      </c>
      <c r="F227" s="12">
        <f t="shared" si="12"/>
        <v>1</v>
      </c>
    </row>
    <row r="228" spans="1:6" ht="43.5" x14ac:dyDescent="0.25">
      <c r="A228" s="18" t="s">
        <v>28</v>
      </c>
      <c r="B228" s="26" t="s">
        <v>34</v>
      </c>
      <c r="C228" s="27" t="s">
        <v>41</v>
      </c>
      <c r="D228" s="11" t="s">
        <v>63</v>
      </c>
      <c r="E228" s="36">
        <f t="shared" ref="E228" si="14">0+0+0</f>
        <v>0</v>
      </c>
      <c r="F228" s="12">
        <f t="shared" si="12"/>
        <v>0</v>
      </c>
    </row>
    <row r="229" spans="1:6" ht="43.5" x14ac:dyDescent="0.25">
      <c r="A229" s="18" t="s">
        <v>28</v>
      </c>
      <c r="B229" s="8" t="s">
        <v>34</v>
      </c>
      <c r="C229" s="20" t="s">
        <v>41</v>
      </c>
      <c r="D229" s="11" t="s">
        <v>44</v>
      </c>
      <c r="E229" s="15">
        <v>2</v>
      </c>
      <c r="F229" s="12">
        <f t="shared" si="12"/>
        <v>2</v>
      </c>
    </row>
  </sheetData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 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2024-11-04T04:18:29Z</dcterms:modified>
</cp:coreProperties>
</file>