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กยผส่งสถิติ\Data\Upload\DataSet_22_01_Record ชุดข้อมูลแผนปฏิบัติงานและแผนค่าใช้จ่ายงบประมาณ\"/>
    </mc:Choice>
  </mc:AlternateContent>
  <xr:revisionPtr revIDLastSave="0" documentId="13_ncr:1_{7F8155F9-DD9D-4BE2-9CA3-E0EFF0AF72B1}" xr6:coauthVersionLast="47" xr6:coauthVersionMax="47" xr10:uidLastSave="{00000000-0000-0000-0000-000000000000}"/>
  <bookViews>
    <workbookView xWindow="-110" yWindow="-110" windowWidth="19420" windowHeight="10420" xr2:uid="{E0EEE3D3-DEAC-4D15-98FA-12381B87C1C7}"/>
  </bookViews>
  <sheets>
    <sheet name="สงป 1010 เต็มปี 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93" i="1" l="1"/>
  <c r="W393" i="1"/>
  <c r="S393" i="1"/>
  <c r="I393" i="1"/>
  <c r="J393" i="1" s="1"/>
  <c r="AA392" i="1"/>
  <c r="W392" i="1"/>
  <c r="S392" i="1"/>
  <c r="I392" i="1"/>
  <c r="J392" i="1" s="1"/>
  <c r="Z391" i="1"/>
  <c r="Z390" i="1" s="1"/>
  <c r="Y391" i="1"/>
  <c r="X391" i="1"/>
  <c r="X390" i="1" s="1"/>
  <c r="V391" i="1"/>
  <c r="V390" i="1" s="1"/>
  <c r="U391" i="1"/>
  <c r="U390" i="1" s="1"/>
  <c r="T391" i="1"/>
  <c r="T390" i="1" s="1"/>
  <c r="R391" i="1"/>
  <c r="R390" i="1" s="1"/>
  <c r="Q391" i="1"/>
  <c r="Q390" i="1" s="1"/>
  <c r="P391" i="1"/>
  <c r="O391" i="1"/>
  <c r="N391" i="1"/>
  <c r="N390" i="1" s="1"/>
  <c r="M391" i="1"/>
  <c r="M390" i="1" s="1"/>
  <c r="L391" i="1"/>
  <c r="L390" i="1" s="1"/>
  <c r="H391" i="1"/>
  <c r="H390" i="1" s="1"/>
  <c r="G391" i="1"/>
  <c r="G390" i="1" s="1"/>
  <c r="F391" i="1"/>
  <c r="F390" i="1" s="1"/>
  <c r="E391" i="1"/>
  <c r="E390" i="1" s="1"/>
  <c r="C391" i="1"/>
  <c r="C390" i="1" s="1"/>
  <c r="B391" i="1"/>
  <c r="B390" i="1" s="1"/>
  <c r="Y390" i="1"/>
  <c r="P390" i="1"/>
  <c r="K389" i="1"/>
  <c r="K388" i="1"/>
  <c r="K387" i="1"/>
  <c r="K386" i="1"/>
  <c r="O385" i="1"/>
  <c r="K385" i="1" s="1"/>
  <c r="I385" i="1"/>
  <c r="J385" i="1" s="1"/>
  <c r="O384" i="1"/>
  <c r="K384" i="1" s="1"/>
  <c r="I384" i="1"/>
  <c r="J384" i="1" s="1"/>
  <c r="AA383" i="1"/>
  <c r="W383" i="1"/>
  <c r="S383" i="1"/>
  <c r="O383" i="1"/>
  <c r="I383" i="1"/>
  <c r="J383" i="1" s="1"/>
  <c r="AA382" i="1"/>
  <c r="W382" i="1"/>
  <c r="S382" i="1"/>
  <c r="I382" i="1"/>
  <c r="J382" i="1" s="1"/>
  <c r="K381" i="1"/>
  <c r="I381" i="1"/>
  <c r="Z380" i="1"/>
  <c r="Y380" i="1"/>
  <c r="X380" i="1"/>
  <c r="V380" i="1"/>
  <c r="U380" i="1"/>
  <c r="T380" i="1"/>
  <c r="R380" i="1"/>
  <c r="Q380" i="1"/>
  <c r="P380" i="1"/>
  <c r="N380" i="1"/>
  <c r="M380" i="1"/>
  <c r="L380" i="1"/>
  <c r="H380" i="1"/>
  <c r="I380" i="1" s="1"/>
  <c r="J380" i="1" s="1"/>
  <c r="G380" i="1"/>
  <c r="F380" i="1"/>
  <c r="E380" i="1"/>
  <c r="C380" i="1"/>
  <c r="B380" i="1"/>
  <c r="O374" i="1"/>
  <c r="I374" i="1"/>
  <c r="J374" i="1" s="1"/>
  <c r="O373" i="1"/>
  <c r="K373" i="1" s="1"/>
  <c r="I373" i="1"/>
  <c r="J373" i="1" s="1"/>
  <c r="AA372" i="1"/>
  <c r="AA368" i="1" s="1"/>
  <c r="Z372" i="1"/>
  <c r="Z368" i="1" s="1"/>
  <c r="Y372" i="1"/>
  <c r="Y368" i="1" s="1"/>
  <c r="X372" i="1"/>
  <c r="X368" i="1" s="1"/>
  <c r="W372" i="1"/>
  <c r="W368" i="1" s="1"/>
  <c r="V372" i="1"/>
  <c r="V368" i="1" s="1"/>
  <c r="U372" i="1"/>
  <c r="U368" i="1" s="1"/>
  <c r="T372" i="1"/>
  <c r="T368" i="1" s="1"/>
  <c r="S372" i="1"/>
  <c r="S368" i="1" s="1"/>
  <c r="R372" i="1"/>
  <c r="R368" i="1" s="1"/>
  <c r="Q372" i="1"/>
  <c r="Q368" i="1" s="1"/>
  <c r="P372" i="1"/>
  <c r="P368" i="1" s="1"/>
  <c r="N372" i="1"/>
  <c r="N368" i="1" s="1"/>
  <c r="M372" i="1"/>
  <c r="M368" i="1" s="1"/>
  <c r="L372" i="1"/>
  <c r="L368" i="1" s="1"/>
  <c r="H372" i="1"/>
  <c r="H368" i="1" s="1"/>
  <c r="G372" i="1"/>
  <c r="G368" i="1" s="1"/>
  <c r="F372" i="1"/>
  <c r="F368" i="1" s="1"/>
  <c r="E372" i="1"/>
  <c r="C372" i="1"/>
  <c r="B372" i="1"/>
  <c r="AA366" i="1"/>
  <c r="AA365" i="1" s="1"/>
  <c r="W366" i="1"/>
  <c r="W365" i="1" s="1"/>
  <c r="S366" i="1"/>
  <c r="S365" i="1" s="1"/>
  <c r="I366" i="1"/>
  <c r="J366" i="1" s="1"/>
  <c r="Z365" i="1"/>
  <c r="Y365" i="1"/>
  <c r="X365" i="1"/>
  <c r="V365" i="1"/>
  <c r="U365" i="1"/>
  <c r="T365" i="1"/>
  <c r="R365" i="1"/>
  <c r="Q365" i="1"/>
  <c r="P365" i="1"/>
  <c r="O365" i="1"/>
  <c r="N365" i="1"/>
  <c r="M365" i="1"/>
  <c r="L365" i="1"/>
  <c r="H365" i="1"/>
  <c r="I365" i="1" s="1"/>
  <c r="J365" i="1" s="1"/>
  <c r="G365" i="1"/>
  <c r="F365" i="1"/>
  <c r="AA364" i="1"/>
  <c r="W364" i="1"/>
  <c r="S364" i="1"/>
  <c r="O364" i="1"/>
  <c r="I364" i="1"/>
  <c r="J364" i="1" s="1"/>
  <c r="Z363" i="1"/>
  <c r="Y363" i="1"/>
  <c r="X363" i="1"/>
  <c r="V363" i="1"/>
  <c r="U363" i="1"/>
  <c r="T363" i="1"/>
  <c r="W363" i="1" s="1"/>
  <c r="R363" i="1"/>
  <c r="Q363" i="1"/>
  <c r="P363" i="1"/>
  <c r="N363" i="1"/>
  <c r="N359" i="1" s="1"/>
  <c r="N358" i="1" s="1"/>
  <c r="M363" i="1"/>
  <c r="L363" i="1"/>
  <c r="H363" i="1"/>
  <c r="G363" i="1"/>
  <c r="F363" i="1"/>
  <c r="C363" i="1"/>
  <c r="C358" i="1"/>
  <c r="P353" i="1"/>
  <c r="K353" i="1"/>
  <c r="H353" i="1"/>
  <c r="G353" i="1"/>
  <c r="F353" i="1"/>
  <c r="AA352" i="1"/>
  <c r="W352" i="1"/>
  <c r="O352" i="1"/>
  <c r="AA351" i="1"/>
  <c r="W351" i="1"/>
  <c r="O351" i="1"/>
  <c r="AA350" i="1"/>
  <c r="W350" i="1"/>
  <c r="S350" i="1"/>
  <c r="O350" i="1"/>
  <c r="I350" i="1"/>
  <c r="AA349" i="1"/>
  <c r="W349" i="1"/>
  <c r="S349" i="1"/>
  <c r="O349" i="1"/>
  <c r="I349" i="1"/>
  <c r="AA348" i="1"/>
  <c r="W348" i="1"/>
  <c r="S348" i="1"/>
  <c r="O348" i="1"/>
  <c r="I348" i="1"/>
  <c r="AA347" i="1"/>
  <c r="W347" i="1"/>
  <c r="S347" i="1"/>
  <c r="O347" i="1"/>
  <c r="AA346" i="1"/>
  <c r="W346" i="1"/>
  <c r="S346" i="1"/>
  <c r="O346" i="1"/>
  <c r="I346" i="1"/>
  <c r="AA345" i="1"/>
  <c r="W345" i="1"/>
  <c r="S345" i="1"/>
  <c r="O345" i="1"/>
  <c r="I345" i="1"/>
  <c r="AA344" i="1"/>
  <c r="W344" i="1"/>
  <c r="S344" i="1"/>
  <c r="O344" i="1"/>
  <c r="I344" i="1"/>
  <c r="AA343" i="1"/>
  <c r="W343" i="1"/>
  <c r="S343" i="1"/>
  <c r="O343" i="1"/>
  <c r="AA342" i="1"/>
  <c r="W342" i="1"/>
  <c r="S342" i="1"/>
  <c r="O342" i="1"/>
  <c r="I342" i="1"/>
  <c r="AA341" i="1"/>
  <c r="W341" i="1"/>
  <c r="S341" i="1"/>
  <c r="O341" i="1"/>
  <c r="I341" i="1"/>
  <c r="AA340" i="1"/>
  <c r="W340" i="1"/>
  <c r="S340" i="1"/>
  <c r="O340" i="1"/>
  <c r="AA339" i="1"/>
  <c r="W339" i="1"/>
  <c r="S339" i="1"/>
  <c r="O339" i="1"/>
  <c r="AA338" i="1"/>
  <c r="W338" i="1"/>
  <c r="S338" i="1"/>
  <c r="O338" i="1"/>
  <c r="I338" i="1"/>
  <c r="AA337" i="1"/>
  <c r="W337" i="1"/>
  <c r="S337" i="1"/>
  <c r="O337" i="1"/>
  <c r="I337" i="1"/>
  <c r="AA336" i="1"/>
  <c r="W336" i="1"/>
  <c r="S336" i="1"/>
  <c r="O336" i="1"/>
  <c r="I336" i="1"/>
  <c r="AA335" i="1"/>
  <c r="W335" i="1"/>
  <c r="S335" i="1"/>
  <c r="O335" i="1"/>
  <c r="I335" i="1"/>
  <c r="AA334" i="1"/>
  <c r="W334" i="1"/>
  <c r="S334" i="1"/>
  <c r="O334" i="1"/>
  <c r="AA333" i="1"/>
  <c r="W333" i="1"/>
  <c r="S333" i="1"/>
  <c r="O333" i="1"/>
  <c r="I333" i="1"/>
  <c r="AA332" i="1"/>
  <c r="W332" i="1"/>
  <c r="S332" i="1"/>
  <c r="O332" i="1"/>
  <c r="I332" i="1"/>
  <c r="AA331" i="1"/>
  <c r="W331" i="1"/>
  <c r="S331" i="1"/>
  <c r="O331" i="1"/>
  <c r="AA330" i="1"/>
  <c r="W330" i="1"/>
  <c r="S330" i="1"/>
  <c r="O330" i="1"/>
  <c r="I330" i="1"/>
  <c r="AA329" i="1"/>
  <c r="W329" i="1"/>
  <c r="S329" i="1"/>
  <c r="O329" i="1"/>
  <c r="I329" i="1"/>
  <c r="AA328" i="1"/>
  <c r="W328" i="1"/>
  <c r="S328" i="1"/>
  <c r="O328" i="1"/>
  <c r="I328" i="1"/>
  <c r="AA327" i="1"/>
  <c r="W327" i="1"/>
  <c r="S327" i="1"/>
  <c r="O327" i="1"/>
  <c r="AA326" i="1"/>
  <c r="W326" i="1"/>
  <c r="S326" i="1"/>
  <c r="O326" i="1"/>
  <c r="I326" i="1"/>
  <c r="Z325" i="1"/>
  <c r="Y325" i="1"/>
  <c r="X325" i="1"/>
  <c r="V325" i="1"/>
  <c r="U325" i="1"/>
  <c r="T325" i="1"/>
  <c r="R325" i="1"/>
  <c r="Q325" i="1"/>
  <c r="P325" i="1"/>
  <c r="N325" i="1"/>
  <c r="M325" i="1"/>
  <c r="L325" i="1"/>
  <c r="H325" i="1"/>
  <c r="I325" i="1" s="1"/>
  <c r="J325" i="1" s="1"/>
  <c r="G325" i="1"/>
  <c r="F325" i="1"/>
  <c r="AA322" i="1"/>
  <c r="Z322" i="1"/>
  <c r="Y322" i="1"/>
  <c r="X322" i="1"/>
  <c r="X321" i="1" s="1"/>
  <c r="X320" i="1" s="1"/>
  <c r="W322" i="1"/>
  <c r="V322" i="1"/>
  <c r="U322" i="1"/>
  <c r="T322" i="1"/>
  <c r="S322" i="1"/>
  <c r="R322" i="1"/>
  <c r="R321" i="1" s="1"/>
  <c r="R320" i="1" s="1"/>
  <c r="Q322" i="1"/>
  <c r="P322" i="1"/>
  <c r="O322" i="1"/>
  <c r="N322" i="1"/>
  <c r="M322" i="1"/>
  <c r="L322" i="1"/>
  <c r="K322" i="1"/>
  <c r="H322" i="1"/>
  <c r="I322" i="1" s="1"/>
  <c r="J322" i="1" s="1"/>
  <c r="F322" i="1"/>
  <c r="O318" i="1"/>
  <c r="K318" i="1" s="1"/>
  <c r="O317" i="1"/>
  <c r="K317" i="1" s="1"/>
  <c r="N316" i="1"/>
  <c r="N311" i="1" s="1"/>
  <c r="M316" i="1"/>
  <c r="L316" i="1"/>
  <c r="L311" i="1" s="1"/>
  <c r="I316" i="1"/>
  <c r="J316" i="1" s="1"/>
  <c r="AA315" i="1"/>
  <c r="W315" i="1"/>
  <c r="S315" i="1"/>
  <c r="O315" i="1"/>
  <c r="I315" i="1"/>
  <c r="J315" i="1" s="1"/>
  <c r="AA314" i="1"/>
  <c r="W314" i="1"/>
  <c r="S314" i="1"/>
  <c r="O314" i="1"/>
  <c r="I314" i="1"/>
  <c r="J314" i="1" s="1"/>
  <c r="AA313" i="1"/>
  <c r="W313" i="1"/>
  <c r="S313" i="1"/>
  <c r="O313" i="1"/>
  <c r="I313" i="1"/>
  <c r="J313" i="1" s="1"/>
  <c r="AA312" i="1"/>
  <c r="W312" i="1"/>
  <c r="S312" i="1"/>
  <c r="O312" i="1"/>
  <c r="I312" i="1"/>
  <c r="J312" i="1" s="1"/>
  <c r="Z311" i="1"/>
  <c r="Y311" i="1"/>
  <c r="X311" i="1"/>
  <c r="V311" i="1"/>
  <c r="U311" i="1"/>
  <c r="T311" i="1"/>
  <c r="R311" i="1"/>
  <c r="Q311" i="1"/>
  <c r="P311" i="1"/>
  <c r="H311" i="1"/>
  <c r="I311" i="1" s="1"/>
  <c r="J311" i="1" s="1"/>
  <c r="G311" i="1"/>
  <c r="F311" i="1"/>
  <c r="AA305" i="1"/>
  <c r="W305" i="1"/>
  <c r="S305" i="1"/>
  <c r="O305" i="1"/>
  <c r="I305" i="1"/>
  <c r="J305" i="1" s="1"/>
  <c r="AA304" i="1"/>
  <c r="W304" i="1"/>
  <c r="S304" i="1"/>
  <c r="O304" i="1"/>
  <c r="I304" i="1"/>
  <c r="J304" i="1" s="1"/>
  <c r="AA303" i="1"/>
  <c r="W303" i="1"/>
  <c r="S303" i="1"/>
  <c r="O303" i="1"/>
  <c r="I303" i="1"/>
  <c r="J303" i="1" s="1"/>
  <c r="AA302" i="1"/>
  <c r="W302" i="1"/>
  <c r="S302" i="1"/>
  <c r="O302" i="1"/>
  <c r="AA301" i="1"/>
  <c r="W301" i="1"/>
  <c r="S301" i="1"/>
  <c r="O301" i="1"/>
  <c r="I301" i="1"/>
  <c r="J301" i="1" s="1"/>
  <c r="AA300" i="1"/>
  <c r="W300" i="1"/>
  <c r="S300" i="1"/>
  <c r="O300" i="1"/>
  <c r="I300" i="1"/>
  <c r="J300" i="1" s="1"/>
  <c r="Z299" i="1"/>
  <c r="Y299" i="1"/>
  <c r="X299" i="1"/>
  <c r="V299" i="1"/>
  <c r="U299" i="1"/>
  <c r="T299" i="1"/>
  <c r="R299" i="1"/>
  <c r="Q299" i="1"/>
  <c r="P299" i="1"/>
  <c r="N299" i="1"/>
  <c r="M299" i="1"/>
  <c r="L299" i="1"/>
  <c r="H299" i="1"/>
  <c r="I299" i="1" s="1"/>
  <c r="J299" i="1" s="1"/>
  <c r="G299" i="1"/>
  <c r="F299" i="1"/>
  <c r="AA298" i="1"/>
  <c r="K298" i="1" s="1"/>
  <c r="W298" i="1"/>
  <c r="S298" i="1"/>
  <c r="I298" i="1"/>
  <c r="Z297" i="1"/>
  <c r="Y297" i="1"/>
  <c r="X297" i="1"/>
  <c r="V297" i="1"/>
  <c r="U297" i="1"/>
  <c r="T297" i="1"/>
  <c r="R297" i="1"/>
  <c r="Q297" i="1"/>
  <c r="P297" i="1"/>
  <c r="O297" i="1"/>
  <c r="N297" i="1"/>
  <c r="M297" i="1"/>
  <c r="L297" i="1"/>
  <c r="H297" i="1"/>
  <c r="G297" i="1"/>
  <c r="F297" i="1"/>
  <c r="AA296" i="1"/>
  <c r="W296" i="1"/>
  <c r="S296" i="1"/>
  <c r="O296" i="1"/>
  <c r="I296" i="1"/>
  <c r="J296" i="1" s="1"/>
  <c r="AA295" i="1"/>
  <c r="W295" i="1"/>
  <c r="S295" i="1"/>
  <c r="O295" i="1"/>
  <c r="I295" i="1"/>
  <c r="J295" i="1" s="1"/>
  <c r="AA294" i="1"/>
  <c r="W294" i="1"/>
  <c r="S294" i="1"/>
  <c r="O294" i="1"/>
  <c r="I294" i="1"/>
  <c r="J294" i="1" s="1"/>
  <c r="Z293" i="1"/>
  <c r="Y293" i="1"/>
  <c r="X293" i="1"/>
  <c r="V293" i="1"/>
  <c r="U293" i="1"/>
  <c r="T293" i="1"/>
  <c r="R293" i="1"/>
  <c r="Q293" i="1"/>
  <c r="P293" i="1"/>
  <c r="N293" i="1"/>
  <c r="M293" i="1"/>
  <c r="L293" i="1"/>
  <c r="H293" i="1"/>
  <c r="G293" i="1"/>
  <c r="F293" i="1"/>
  <c r="C293" i="1"/>
  <c r="AA287" i="1"/>
  <c r="W287" i="1"/>
  <c r="S287" i="1"/>
  <c r="O287" i="1"/>
  <c r="I287" i="1"/>
  <c r="J287" i="1" s="1"/>
  <c r="O284" i="1"/>
  <c r="O283" i="1"/>
  <c r="I283" i="1"/>
  <c r="J283" i="1" s="1"/>
  <c r="O282" i="1"/>
  <c r="K282" i="1" s="1"/>
  <c r="I282" i="1"/>
  <c r="O281" i="1"/>
  <c r="K281" i="1" s="1"/>
  <c r="I281" i="1"/>
  <c r="J281" i="1" s="1"/>
  <c r="O280" i="1"/>
  <c r="K280" i="1" s="1"/>
  <c r="I280" i="1"/>
  <c r="J280" i="1" s="1"/>
  <c r="O279" i="1"/>
  <c r="K279" i="1" s="1"/>
  <c r="I279" i="1"/>
  <c r="O278" i="1"/>
  <c r="K278" i="1" s="1"/>
  <c r="I278" i="1"/>
  <c r="O277" i="1"/>
  <c r="I277" i="1"/>
  <c r="J277" i="1" s="1"/>
  <c r="AA276" i="1"/>
  <c r="Z276" i="1"/>
  <c r="Y276" i="1"/>
  <c r="X276" i="1"/>
  <c r="W276" i="1"/>
  <c r="V276" i="1"/>
  <c r="U276" i="1"/>
  <c r="T276" i="1"/>
  <c r="S276" i="1"/>
  <c r="R276" i="1"/>
  <c r="Q276" i="1"/>
  <c r="P276" i="1"/>
  <c r="N276" i="1"/>
  <c r="M276" i="1"/>
  <c r="L276" i="1"/>
  <c r="H276" i="1"/>
  <c r="G276" i="1"/>
  <c r="F276" i="1"/>
  <c r="C276" i="1"/>
  <c r="O275" i="1"/>
  <c r="K275" i="1" s="1"/>
  <c r="I275" i="1"/>
  <c r="O274" i="1"/>
  <c r="K274" i="1"/>
  <c r="I274" i="1"/>
  <c r="J274" i="1" s="1"/>
  <c r="AA273" i="1"/>
  <c r="Z273" i="1"/>
  <c r="Y273" i="1"/>
  <c r="X273" i="1"/>
  <c r="W273" i="1"/>
  <c r="V273" i="1"/>
  <c r="U273" i="1"/>
  <c r="T273" i="1"/>
  <c r="S273" i="1"/>
  <c r="R273" i="1"/>
  <c r="Q273" i="1"/>
  <c r="P273" i="1"/>
  <c r="N273" i="1"/>
  <c r="M273" i="1"/>
  <c r="L273" i="1"/>
  <c r="H273" i="1"/>
  <c r="G273" i="1"/>
  <c r="F273" i="1"/>
  <c r="C273" i="1"/>
  <c r="O272" i="1"/>
  <c r="K272" i="1" s="1"/>
  <c r="I272" i="1"/>
  <c r="O271" i="1"/>
  <c r="K271" i="1" s="1"/>
  <c r="I271" i="1"/>
  <c r="K270" i="1"/>
  <c r="I270" i="1"/>
  <c r="J270" i="1" s="1"/>
  <c r="O269" i="1"/>
  <c r="K269" i="1" s="1"/>
  <c r="I269" i="1"/>
  <c r="O268" i="1"/>
  <c r="K268" i="1" s="1"/>
  <c r="I268" i="1"/>
  <c r="O267" i="1"/>
  <c r="K267" i="1" s="1"/>
  <c r="I267" i="1"/>
  <c r="J267" i="1" s="1"/>
  <c r="O266" i="1"/>
  <c r="K266" i="1" s="1"/>
  <c r="I266" i="1"/>
  <c r="O265" i="1"/>
  <c r="K265" i="1" s="1"/>
  <c r="I265" i="1"/>
  <c r="O264" i="1"/>
  <c r="K264" i="1" s="1"/>
  <c r="I264" i="1"/>
  <c r="J264" i="1" s="1"/>
  <c r="O263" i="1"/>
  <c r="K263" i="1" s="1"/>
  <c r="I263" i="1"/>
  <c r="J263" i="1" s="1"/>
  <c r="O262" i="1"/>
  <c r="K262" i="1" s="1"/>
  <c r="I262" i="1"/>
  <c r="J262" i="1" s="1"/>
  <c r="O261" i="1"/>
  <c r="K261" i="1" s="1"/>
  <c r="I261" i="1"/>
  <c r="O260" i="1"/>
  <c r="K260" i="1" s="1"/>
  <c r="I260" i="1"/>
  <c r="J260" i="1" s="1"/>
  <c r="O259" i="1"/>
  <c r="K259" i="1" s="1"/>
  <c r="I259" i="1"/>
  <c r="J259" i="1" s="1"/>
  <c r="O258" i="1"/>
  <c r="I258" i="1"/>
  <c r="J258" i="1" s="1"/>
  <c r="AA257" i="1"/>
  <c r="Z257" i="1"/>
  <c r="Y257" i="1"/>
  <c r="X257" i="1"/>
  <c r="W257" i="1"/>
  <c r="V257" i="1"/>
  <c r="U257" i="1"/>
  <c r="T257" i="1"/>
  <c r="S257" i="1"/>
  <c r="R257" i="1"/>
  <c r="Q257" i="1"/>
  <c r="P257" i="1"/>
  <c r="N257" i="1"/>
  <c r="M257" i="1"/>
  <c r="L257" i="1"/>
  <c r="H257" i="1"/>
  <c r="G257" i="1"/>
  <c r="F257" i="1"/>
  <c r="C257" i="1"/>
  <c r="AA255" i="1"/>
  <c r="W255" i="1"/>
  <c r="S255" i="1"/>
  <c r="O255" i="1"/>
  <c r="I255" i="1"/>
  <c r="J255" i="1" s="1"/>
  <c r="AA251" i="1"/>
  <c r="W251" i="1"/>
  <c r="S251" i="1"/>
  <c r="O251" i="1"/>
  <c r="I251" i="1"/>
  <c r="J251" i="1" s="1"/>
  <c r="AA249" i="1"/>
  <c r="W249" i="1"/>
  <c r="S249" i="1"/>
  <c r="O249" i="1"/>
  <c r="I249" i="1"/>
  <c r="J249" i="1" s="1"/>
  <c r="AA244" i="1"/>
  <c r="W244" i="1"/>
  <c r="S244" i="1"/>
  <c r="O244" i="1"/>
  <c r="I244" i="1"/>
  <c r="J244" i="1" s="1"/>
  <c r="AA243" i="1"/>
  <c r="W243" i="1"/>
  <c r="S243" i="1"/>
  <c r="O243" i="1"/>
  <c r="I243" i="1"/>
  <c r="J243" i="1" s="1"/>
  <c r="Z242" i="1"/>
  <c r="Y242" i="1"/>
  <c r="X242" i="1"/>
  <c r="V242" i="1"/>
  <c r="U242" i="1"/>
  <c r="T242" i="1"/>
  <c r="R242" i="1"/>
  <c r="Q242" i="1"/>
  <c r="P242" i="1"/>
  <c r="N242" i="1"/>
  <c r="M242" i="1"/>
  <c r="L242" i="1"/>
  <c r="H242" i="1"/>
  <c r="G242" i="1"/>
  <c r="F242" i="1"/>
  <c r="C242" i="1"/>
  <c r="AA233" i="1"/>
  <c r="W233" i="1"/>
  <c r="S233" i="1"/>
  <c r="O233" i="1"/>
  <c r="I233" i="1"/>
  <c r="AA232" i="1"/>
  <c r="W232" i="1"/>
  <c r="S232" i="1"/>
  <c r="O232" i="1"/>
  <c r="I232" i="1"/>
  <c r="AA231" i="1"/>
  <c r="W231" i="1"/>
  <c r="S231" i="1"/>
  <c r="O231" i="1"/>
  <c r="I231" i="1"/>
  <c r="Z230" i="1"/>
  <c r="Z229" i="1" s="1"/>
  <c r="Y230" i="1"/>
  <c r="Y229" i="1" s="1"/>
  <c r="X230" i="1"/>
  <c r="X229" i="1" s="1"/>
  <c r="V230" i="1"/>
  <c r="U230" i="1"/>
  <c r="U229" i="1" s="1"/>
  <c r="T230" i="1"/>
  <c r="T229" i="1" s="1"/>
  <c r="R230" i="1"/>
  <c r="R229" i="1" s="1"/>
  <c r="Q230" i="1"/>
  <c r="Q229" i="1" s="1"/>
  <c r="P230" i="1"/>
  <c r="P229" i="1" s="1"/>
  <c r="N230" i="1"/>
  <c r="M230" i="1"/>
  <c r="M229" i="1" s="1"/>
  <c r="L230" i="1"/>
  <c r="L229" i="1" s="1"/>
  <c r="H230" i="1"/>
  <c r="G230" i="1"/>
  <c r="G229" i="1" s="1"/>
  <c r="F230" i="1"/>
  <c r="F229" i="1" s="1"/>
  <c r="V229" i="1"/>
  <c r="N229" i="1"/>
  <c r="AA228" i="1"/>
  <c r="W228" i="1"/>
  <c r="S228" i="1"/>
  <c r="O228" i="1"/>
  <c r="I228" i="1"/>
  <c r="AA227" i="1"/>
  <c r="W227" i="1"/>
  <c r="S227" i="1"/>
  <c r="O227" i="1"/>
  <c r="I227" i="1"/>
  <c r="AA226" i="1"/>
  <c r="W226" i="1"/>
  <c r="S226" i="1"/>
  <c r="O226" i="1"/>
  <c r="I226" i="1"/>
  <c r="AA225" i="1"/>
  <c r="W225" i="1"/>
  <c r="S225" i="1"/>
  <c r="O225" i="1"/>
  <c r="I225" i="1"/>
  <c r="AA224" i="1"/>
  <c r="W224" i="1"/>
  <c r="S224" i="1"/>
  <c r="O224" i="1"/>
  <c r="I224" i="1"/>
  <c r="AA223" i="1"/>
  <c r="W223" i="1"/>
  <c r="S223" i="1"/>
  <c r="O223" i="1"/>
  <c r="I223" i="1"/>
  <c r="Z222" i="1"/>
  <c r="Z221" i="1" s="1"/>
  <c r="Y222" i="1"/>
  <c r="Y221" i="1" s="1"/>
  <c r="Y220" i="1" s="1"/>
  <c r="X222" i="1"/>
  <c r="X221" i="1" s="1"/>
  <c r="V222" i="1"/>
  <c r="V221" i="1" s="1"/>
  <c r="U222" i="1"/>
  <c r="U221" i="1" s="1"/>
  <c r="T222" i="1"/>
  <c r="T221" i="1" s="1"/>
  <c r="R222" i="1"/>
  <c r="R221" i="1" s="1"/>
  <c r="Q222" i="1"/>
  <c r="Q221" i="1" s="1"/>
  <c r="P222" i="1"/>
  <c r="P221" i="1" s="1"/>
  <c r="N222" i="1"/>
  <c r="N221" i="1" s="1"/>
  <c r="L222" i="1"/>
  <c r="L221" i="1" s="1"/>
  <c r="H222" i="1"/>
  <c r="G222" i="1"/>
  <c r="G221" i="1" s="1"/>
  <c r="F222" i="1"/>
  <c r="F221" i="1" s="1"/>
  <c r="M221" i="1"/>
  <c r="M220" i="1" s="1"/>
  <c r="C221" i="1"/>
  <c r="I218" i="1"/>
  <c r="J218" i="1" s="1"/>
  <c r="F218" i="1"/>
  <c r="S217" i="1"/>
  <c r="S216" i="1" s="1"/>
  <c r="O217" i="1"/>
  <c r="I217" i="1"/>
  <c r="P216" i="1"/>
  <c r="O216" i="1"/>
  <c r="N216" i="1"/>
  <c r="H216" i="1"/>
  <c r="I216" i="1" s="1"/>
  <c r="G216" i="1"/>
  <c r="F216" i="1"/>
  <c r="S215" i="1"/>
  <c r="O215" i="1"/>
  <c r="I215" i="1"/>
  <c r="S214" i="1"/>
  <c r="O214" i="1"/>
  <c r="I214" i="1"/>
  <c r="J214" i="1" s="1"/>
  <c r="S213" i="1"/>
  <c r="O213" i="1"/>
  <c r="I213" i="1"/>
  <c r="J213" i="1" s="1"/>
  <c r="P212" i="1"/>
  <c r="N212" i="1"/>
  <c r="H212" i="1"/>
  <c r="G212" i="1"/>
  <c r="F212" i="1"/>
  <c r="C212" i="1"/>
  <c r="S211" i="1"/>
  <c r="S210" i="1" s="1"/>
  <c r="O211" i="1"/>
  <c r="O210" i="1" s="1"/>
  <c r="I211" i="1"/>
  <c r="J211" i="1" s="1"/>
  <c r="P210" i="1"/>
  <c r="N210" i="1"/>
  <c r="H210" i="1"/>
  <c r="G210" i="1"/>
  <c r="F210" i="1"/>
  <c r="C210" i="1"/>
  <c r="S209" i="1"/>
  <c r="S208" i="1"/>
  <c r="O208" i="1"/>
  <c r="I208" i="1"/>
  <c r="S207" i="1"/>
  <c r="O207" i="1"/>
  <c r="I207" i="1"/>
  <c r="S206" i="1"/>
  <c r="O206" i="1"/>
  <c r="I206" i="1"/>
  <c r="S205" i="1"/>
  <c r="O205" i="1"/>
  <c r="I205" i="1"/>
  <c r="S204" i="1"/>
  <c r="O204" i="1"/>
  <c r="I204" i="1"/>
  <c r="S203" i="1"/>
  <c r="O203" i="1"/>
  <c r="I203" i="1"/>
  <c r="S202" i="1"/>
  <c r="O202" i="1"/>
  <c r="K202" i="1" s="1"/>
  <c r="I202" i="1"/>
  <c r="S201" i="1"/>
  <c r="O201" i="1"/>
  <c r="I201" i="1"/>
  <c r="S200" i="1"/>
  <c r="O200" i="1"/>
  <c r="I200" i="1"/>
  <c r="S199" i="1"/>
  <c r="O199" i="1"/>
  <c r="I199" i="1"/>
  <c r="S198" i="1"/>
  <c r="O198" i="1"/>
  <c r="I198" i="1"/>
  <c r="S197" i="1"/>
  <c r="O197" i="1"/>
  <c r="I197" i="1"/>
  <c r="S196" i="1"/>
  <c r="O196" i="1"/>
  <c r="I196" i="1"/>
  <c r="P195" i="1"/>
  <c r="N195" i="1"/>
  <c r="H195" i="1"/>
  <c r="I195" i="1" s="1"/>
  <c r="J195" i="1" s="1"/>
  <c r="G195" i="1"/>
  <c r="F195" i="1"/>
  <c r="S194" i="1"/>
  <c r="S193" i="1"/>
  <c r="O193" i="1"/>
  <c r="K193" i="1" s="1"/>
  <c r="I193" i="1"/>
  <c r="S192" i="1"/>
  <c r="O192" i="1"/>
  <c r="I192" i="1"/>
  <c r="S191" i="1"/>
  <c r="O191" i="1"/>
  <c r="I191" i="1"/>
  <c r="S190" i="1"/>
  <c r="O190" i="1"/>
  <c r="K190" i="1"/>
  <c r="I190" i="1"/>
  <c r="S189" i="1"/>
  <c r="O189" i="1"/>
  <c r="I189" i="1"/>
  <c r="R188" i="1"/>
  <c r="Q188" i="1"/>
  <c r="P188" i="1"/>
  <c r="N188" i="1"/>
  <c r="H188" i="1"/>
  <c r="I188" i="1" s="1"/>
  <c r="G188" i="1"/>
  <c r="F188" i="1"/>
  <c r="S187" i="1"/>
  <c r="O187" i="1"/>
  <c r="I187" i="1"/>
  <c r="S186" i="1"/>
  <c r="O186" i="1"/>
  <c r="I186" i="1"/>
  <c r="S185" i="1"/>
  <c r="O185" i="1"/>
  <c r="I185" i="1"/>
  <c r="S184" i="1"/>
  <c r="O184" i="1"/>
  <c r="K184" i="1" s="1"/>
  <c r="I184" i="1"/>
  <c r="S183" i="1"/>
  <c r="O183" i="1"/>
  <c r="I183" i="1"/>
  <c r="S182" i="1"/>
  <c r="O182" i="1"/>
  <c r="I182" i="1"/>
  <c r="S181" i="1"/>
  <c r="O181" i="1"/>
  <c r="K181" i="1" s="1"/>
  <c r="I181" i="1"/>
  <c r="S180" i="1"/>
  <c r="O180" i="1"/>
  <c r="K180" i="1" s="1"/>
  <c r="I180" i="1"/>
  <c r="S179" i="1"/>
  <c r="O179" i="1"/>
  <c r="I179" i="1"/>
  <c r="S178" i="1"/>
  <c r="O178" i="1"/>
  <c r="I178" i="1"/>
  <c r="S177" i="1"/>
  <c r="O177" i="1"/>
  <c r="I177" i="1"/>
  <c r="S176" i="1"/>
  <c r="O176" i="1"/>
  <c r="I176" i="1"/>
  <c r="S175" i="1"/>
  <c r="O175" i="1"/>
  <c r="I175" i="1"/>
  <c r="S174" i="1"/>
  <c r="O174" i="1"/>
  <c r="I174" i="1"/>
  <c r="S173" i="1"/>
  <c r="O173" i="1"/>
  <c r="K173" i="1" s="1"/>
  <c r="I173" i="1"/>
  <c r="S172" i="1"/>
  <c r="O172" i="1"/>
  <c r="I172" i="1"/>
  <c r="I171" i="1"/>
  <c r="J171" i="1" s="1"/>
  <c r="G171" i="1"/>
  <c r="F171" i="1"/>
  <c r="S170" i="1"/>
  <c r="O170" i="1"/>
  <c r="I170" i="1"/>
  <c r="S169" i="1"/>
  <c r="O169" i="1"/>
  <c r="I169" i="1"/>
  <c r="S168" i="1"/>
  <c r="O168" i="1"/>
  <c r="I168" i="1"/>
  <c r="S167" i="1"/>
  <c r="O167" i="1"/>
  <c r="I167" i="1"/>
  <c r="S166" i="1"/>
  <c r="O166" i="1"/>
  <c r="I166" i="1"/>
  <c r="S165" i="1"/>
  <c r="O165" i="1"/>
  <c r="I165" i="1"/>
  <c r="S164" i="1"/>
  <c r="O164" i="1"/>
  <c r="I164" i="1"/>
  <c r="S163" i="1"/>
  <c r="O163" i="1"/>
  <c r="I163" i="1"/>
  <c r="S162" i="1"/>
  <c r="O162" i="1"/>
  <c r="I162" i="1"/>
  <c r="S161" i="1"/>
  <c r="O161" i="1"/>
  <c r="I161" i="1"/>
  <c r="S160" i="1"/>
  <c r="O160" i="1"/>
  <c r="I160" i="1"/>
  <c r="S159" i="1"/>
  <c r="O159" i="1"/>
  <c r="I159" i="1"/>
  <c r="S158" i="1"/>
  <c r="O158" i="1"/>
  <c r="K158" i="1" s="1"/>
  <c r="I158" i="1"/>
  <c r="S157" i="1"/>
  <c r="O157" i="1"/>
  <c r="I157" i="1"/>
  <c r="S156" i="1"/>
  <c r="O156" i="1"/>
  <c r="I156" i="1"/>
  <c r="S155" i="1"/>
  <c r="O155" i="1"/>
  <c r="I155" i="1"/>
  <c r="S154" i="1"/>
  <c r="O154" i="1"/>
  <c r="I154" i="1"/>
  <c r="S153" i="1"/>
  <c r="O153" i="1"/>
  <c r="I153" i="1"/>
  <c r="S152" i="1"/>
  <c r="O152" i="1"/>
  <c r="I152" i="1"/>
  <c r="S151" i="1"/>
  <c r="O151" i="1"/>
  <c r="I151" i="1"/>
  <c r="S150" i="1"/>
  <c r="O150" i="1"/>
  <c r="I150" i="1"/>
  <c r="S149" i="1"/>
  <c r="O149" i="1"/>
  <c r="I149" i="1"/>
  <c r="S148" i="1"/>
  <c r="O148" i="1"/>
  <c r="I148" i="1"/>
  <c r="S147" i="1"/>
  <c r="O147" i="1"/>
  <c r="K147" i="1" s="1"/>
  <c r="I147" i="1"/>
  <c r="S146" i="1"/>
  <c r="O146" i="1"/>
  <c r="I146" i="1"/>
  <c r="S145" i="1"/>
  <c r="O145" i="1"/>
  <c r="I145" i="1"/>
  <c r="S144" i="1"/>
  <c r="O144" i="1"/>
  <c r="I144" i="1"/>
  <c r="S143" i="1"/>
  <c r="O143" i="1"/>
  <c r="I143" i="1"/>
  <c r="S142" i="1"/>
  <c r="O142" i="1"/>
  <c r="I142" i="1"/>
  <c r="S141" i="1"/>
  <c r="O141" i="1"/>
  <c r="I141" i="1"/>
  <c r="S140" i="1"/>
  <c r="O140" i="1"/>
  <c r="I140" i="1"/>
  <c r="S139" i="1"/>
  <c r="O139" i="1"/>
  <c r="I139" i="1"/>
  <c r="S138" i="1"/>
  <c r="O138" i="1"/>
  <c r="I138" i="1"/>
  <c r="S137" i="1"/>
  <c r="O137" i="1"/>
  <c r="I137" i="1"/>
  <c r="S136" i="1"/>
  <c r="O136" i="1"/>
  <c r="I136" i="1"/>
  <c r="S135" i="1"/>
  <c r="O135" i="1"/>
  <c r="I135" i="1"/>
  <c r="S134" i="1"/>
  <c r="O134" i="1"/>
  <c r="I134" i="1"/>
  <c r="S133" i="1"/>
  <c r="O133" i="1"/>
  <c r="I133" i="1"/>
  <c r="S132" i="1"/>
  <c r="O132" i="1"/>
  <c r="I132" i="1"/>
  <c r="S131" i="1"/>
  <c r="O131" i="1"/>
  <c r="I131" i="1"/>
  <c r="S130" i="1"/>
  <c r="O130" i="1"/>
  <c r="I130" i="1"/>
  <c r="S129" i="1"/>
  <c r="O129" i="1"/>
  <c r="I129" i="1"/>
  <c r="S128" i="1"/>
  <c r="O128" i="1"/>
  <c r="I128" i="1"/>
  <c r="S127" i="1"/>
  <c r="O127" i="1"/>
  <c r="I127" i="1"/>
  <c r="S126" i="1"/>
  <c r="O126" i="1"/>
  <c r="I126" i="1"/>
  <c r="S125" i="1"/>
  <c r="O125" i="1"/>
  <c r="I125" i="1"/>
  <c r="S124" i="1"/>
  <c r="O124" i="1"/>
  <c r="I124" i="1"/>
  <c r="S123" i="1"/>
  <c r="O123" i="1"/>
  <c r="I123" i="1"/>
  <c r="S122" i="1"/>
  <c r="O122" i="1"/>
  <c r="I122" i="1"/>
  <c r="S121" i="1"/>
  <c r="O121" i="1"/>
  <c r="I121" i="1"/>
  <c r="S120" i="1"/>
  <c r="O120" i="1"/>
  <c r="I120" i="1"/>
  <c r="S119" i="1"/>
  <c r="O119" i="1"/>
  <c r="I119" i="1"/>
  <c r="S118" i="1"/>
  <c r="O118" i="1"/>
  <c r="I118" i="1"/>
  <c r="S117" i="1"/>
  <c r="O117" i="1"/>
  <c r="I117" i="1"/>
  <c r="S116" i="1"/>
  <c r="O116" i="1"/>
  <c r="I116" i="1"/>
  <c r="AA115" i="1"/>
  <c r="AA114" i="1" s="1"/>
  <c r="Z115" i="1"/>
  <c r="Y115" i="1"/>
  <c r="Y114" i="1" s="1"/>
  <c r="X115" i="1"/>
  <c r="X114" i="1" s="1"/>
  <c r="W115" i="1"/>
  <c r="W114" i="1" s="1"/>
  <c r="V115" i="1"/>
  <c r="V114" i="1" s="1"/>
  <c r="U115" i="1"/>
  <c r="U114" i="1" s="1"/>
  <c r="T115" i="1"/>
  <c r="T114" i="1" s="1"/>
  <c r="R115" i="1"/>
  <c r="Q115" i="1"/>
  <c r="P115" i="1"/>
  <c r="N115" i="1"/>
  <c r="H115" i="1"/>
  <c r="G115" i="1"/>
  <c r="F115" i="1"/>
  <c r="Z114" i="1"/>
  <c r="M114" i="1"/>
  <c r="L114" i="1"/>
  <c r="AA111" i="1"/>
  <c r="W111" i="1"/>
  <c r="S111" i="1"/>
  <c r="O111" i="1"/>
  <c r="I111" i="1"/>
  <c r="J111" i="1" s="1"/>
  <c r="AA110" i="1"/>
  <c r="W110" i="1"/>
  <c r="S110" i="1"/>
  <c r="O110" i="1"/>
  <c r="I110" i="1"/>
  <c r="J110" i="1" s="1"/>
  <c r="AA109" i="1"/>
  <c r="W109" i="1"/>
  <c r="S109" i="1"/>
  <c r="O109" i="1"/>
  <c r="I109" i="1"/>
  <c r="J109" i="1" s="1"/>
  <c r="AA108" i="1"/>
  <c r="W108" i="1"/>
  <c r="S108" i="1"/>
  <c r="O108" i="1"/>
  <c r="I108" i="1"/>
  <c r="J108" i="1" s="1"/>
  <c r="Z107" i="1"/>
  <c r="Y107" i="1"/>
  <c r="X107" i="1"/>
  <c r="V107" i="1"/>
  <c r="U107" i="1"/>
  <c r="T107" i="1"/>
  <c r="R107" i="1"/>
  <c r="Q107" i="1"/>
  <c r="P107" i="1"/>
  <c r="N107" i="1"/>
  <c r="M107" i="1"/>
  <c r="L107" i="1"/>
  <c r="H107" i="1"/>
  <c r="I107" i="1" s="1"/>
  <c r="J107" i="1" s="1"/>
  <c r="G107" i="1"/>
  <c r="F107" i="1"/>
  <c r="AA100" i="1"/>
  <c r="W100" i="1"/>
  <c r="S100" i="1"/>
  <c r="O100" i="1"/>
  <c r="I100" i="1"/>
  <c r="J100" i="1" s="1"/>
  <c r="AA99" i="1"/>
  <c r="W99" i="1"/>
  <c r="S99" i="1"/>
  <c r="O99" i="1"/>
  <c r="I99" i="1"/>
  <c r="Z98" i="1"/>
  <c r="Y98" i="1"/>
  <c r="X98" i="1"/>
  <c r="V98" i="1"/>
  <c r="U98" i="1"/>
  <c r="T98" i="1"/>
  <c r="R98" i="1"/>
  <c r="Q98" i="1"/>
  <c r="P98" i="1"/>
  <c r="H98" i="1"/>
  <c r="G98" i="1"/>
  <c r="F98" i="1"/>
  <c r="AA84" i="1"/>
  <c r="W84" i="1"/>
  <c r="S84" i="1"/>
  <c r="O84" i="1"/>
  <c r="I84" i="1"/>
  <c r="AA83" i="1"/>
  <c r="W83" i="1"/>
  <c r="S83" i="1"/>
  <c r="O83" i="1"/>
  <c r="I83" i="1"/>
  <c r="AA82" i="1"/>
  <c r="W82" i="1"/>
  <c r="S82" i="1"/>
  <c r="O82" i="1"/>
  <c r="I82" i="1"/>
  <c r="Z80" i="1"/>
  <c r="Y80" i="1"/>
  <c r="X80" i="1"/>
  <c r="V80" i="1"/>
  <c r="V64" i="1" s="1"/>
  <c r="U80" i="1"/>
  <c r="T80" i="1"/>
  <c r="R80" i="1"/>
  <c r="Q80" i="1"/>
  <c r="P80" i="1"/>
  <c r="H80" i="1"/>
  <c r="G80" i="1"/>
  <c r="F80" i="1"/>
  <c r="AA79" i="1"/>
  <c r="W79" i="1"/>
  <c r="S79" i="1"/>
  <c r="O79" i="1"/>
  <c r="I79" i="1"/>
  <c r="J79" i="1" s="1"/>
  <c r="AA78" i="1"/>
  <c r="W78" i="1"/>
  <c r="S78" i="1"/>
  <c r="O78" i="1"/>
  <c r="I78" i="1"/>
  <c r="J78" i="1" s="1"/>
  <c r="AA77" i="1"/>
  <c r="W77" i="1"/>
  <c r="S77" i="1"/>
  <c r="O77" i="1"/>
  <c r="I77" i="1"/>
  <c r="J77" i="1" s="1"/>
  <c r="Z76" i="1"/>
  <c r="Y76" i="1"/>
  <c r="X76" i="1"/>
  <c r="V76" i="1"/>
  <c r="U76" i="1"/>
  <c r="T76" i="1"/>
  <c r="R76" i="1"/>
  <c r="R64" i="1" s="1"/>
  <c r="Q76" i="1"/>
  <c r="Q64" i="1" s="1"/>
  <c r="P76" i="1"/>
  <c r="P64" i="1" s="1"/>
  <c r="N76" i="1"/>
  <c r="N64" i="1" s="1"/>
  <c r="M76" i="1"/>
  <c r="M64" i="1" s="1"/>
  <c r="L76" i="1"/>
  <c r="H76" i="1"/>
  <c r="I76" i="1" s="1"/>
  <c r="J76" i="1" s="1"/>
  <c r="G76" i="1"/>
  <c r="F76" i="1"/>
  <c r="I74" i="1"/>
  <c r="J74" i="1" s="1"/>
  <c r="O71" i="1"/>
  <c r="K71" i="1" s="1"/>
  <c r="I71" i="1"/>
  <c r="J71" i="1" s="1"/>
  <c r="O70" i="1"/>
  <c r="K70" i="1" s="1"/>
  <c r="I70" i="1"/>
  <c r="J70" i="1" s="1"/>
  <c r="L69" i="1"/>
  <c r="H69" i="1"/>
  <c r="G69" i="1"/>
  <c r="F69" i="1"/>
  <c r="C69" i="1"/>
  <c r="AA68" i="1"/>
  <c r="W68" i="1"/>
  <c r="S68" i="1"/>
  <c r="O68" i="1"/>
  <c r="I68" i="1"/>
  <c r="J68" i="1" s="1"/>
  <c r="O67" i="1"/>
  <c r="K67" i="1" s="1"/>
  <c r="I67" i="1"/>
  <c r="J67" i="1" s="1"/>
  <c r="K66" i="1"/>
  <c r="AA65" i="1"/>
  <c r="W65" i="1"/>
  <c r="S65" i="1"/>
  <c r="O65" i="1"/>
  <c r="I65" i="1"/>
  <c r="J65" i="1" s="1"/>
  <c r="AA62" i="1"/>
  <c r="AA61" i="1" s="1"/>
  <c r="W62" i="1"/>
  <c r="W61" i="1" s="1"/>
  <c r="S62" i="1"/>
  <c r="S61" i="1" s="1"/>
  <c r="O62" i="1"/>
  <c r="I62" i="1"/>
  <c r="J62" i="1" s="1"/>
  <c r="Z61" i="1"/>
  <c r="Y61" i="1"/>
  <c r="X61" i="1"/>
  <c r="V61" i="1"/>
  <c r="U61" i="1"/>
  <c r="T61" i="1"/>
  <c r="R61" i="1"/>
  <c r="Q61" i="1"/>
  <c r="P61" i="1"/>
  <c r="N61" i="1"/>
  <c r="M61" i="1"/>
  <c r="L61" i="1"/>
  <c r="H61" i="1"/>
  <c r="I61" i="1" s="1"/>
  <c r="J61" i="1" s="1"/>
  <c r="G61" i="1"/>
  <c r="F61" i="1"/>
  <c r="AA52" i="1"/>
  <c r="W52" i="1"/>
  <c r="S52" i="1"/>
  <c r="O52" i="1"/>
  <c r="I52" i="1"/>
  <c r="J52" i="1" s="1"/>
  <c r="AA51" i="1"/>
  <c r="W51" i="1"/>
  <c r="S51" i="1"/>
  <c r="O51" i="1"/>
  <c r="I51" i="1"/>
  <c r="J51" i="1" s="1"/>
  <c r="Z50" i="1"/>
  <c r="Y50" i="1"/>
  <c r="X50" i="1"/>
  <c r="V50" i="1"/>
  <c r="U50" i="1"/>
  <c r="T50" i="1"/>
  <c r="R50" i="1"/>
  <c r="Q50" i="1"/>
  <c r="Q46" i="1" s="1"/>
  <c r="Q45" i="1" s="1"/>
  <c r="P50" i="1"/>
  <c r="N50" i="1"/>
  <c r="M50" i="1"/>
  <c r="L50" i="1"/>
  <c r="H50" i="1"/>
  <c r="G50" i="1"/>
  <c r="F50" i="1"/>
  <c r="C50" i="1"/>
  <c r="I49" i="1"/>
  <c r="J49" i="1" s="1"/>
  <c r="AA48" i="1"/>
  <c r="W48" i="1"/>
  <c r="S48" i="1"/>
  <c r="O48" i="1"/>
  <c r="I48" i="1"/>
  <c r="J48" i="1" s="1"/>
  <c r="Z47" i="1"/>
  <c r="Y47" i="1"/>
  <c r="X47" i="1"/>
  <c r="V47" i="1"/>
  <c r="U47" i="1"/>
  <c r="U46" i="1" s="1"/>
  <c r="U45" i="1" s="1"/>
  <c r="T47" i="1"/>
  <c r="R47" i="1"/>
  <c r="Q47" i="1"/>
  <c r="P47" i="1"/>
  <c r="N47" i="1"/>
  <c r="M47" i="1"/>
  <c r="L47" i="1"/>
  <c r="H47" i="1"/>
  <c r="G47" i="1"/>
  <c r="F47" i="1"/>
  <c r="C47" i="1"/>
  <c r="AA43" i="1"/>
  <c r="W43" i="1"/>
  <c r="S43" i="1"/>
  <c r="O43" i="1"/>
  <c r="I43" i="1"/>
  <c r="J43" i="1" s="1"/>
  <c r="Z42" i="1"/>
  <c r="Y42" i="1"/>
  <c r="X42" i="1"/>
  <c r="V42" i="1"/>
  <c r="U42" i="1"/>
  <c r="T42" i="1"/>
  <c r="R42" i="1"/>
  <c r="Q42" i="1"/>
  <c r="P42" i="1"/>
  <c r="N42" i="1"/>
  <c r="M42" i="1"/>
  <c r="L42" i="1"/>
  <c r="H42" i="1"/>
  <c r="I42" i="1" s="1"/>
  <c r="J42" i="1" s="1"/>
  <c r="G42" i="1"/>
  <c r="F42" i="1"/>
  <c r="AA38" i="1"/>
  <c r="W38" i="1"/>
  <c r="S38" i="1"/>
  <c r="O38" i="1"/>
  <c r="I38" i="1"/>
  <c r="J38" i="1" s="1"/>
  <c r="AA37" i="1"/>
  <c r="W37" i="1"/>
  <c r="S37" i="1"/>
  <c r="O37" i="1"/>
  <c r="I37" i="1"/>
  <c r="J37" i="1" s="1"/>
  <c r="AA35" i="1"/>
  <c r="W35" i="1"/>
  <c r="S35" i="1"/>
  <c r="O35" i="1"/>
  <c r="I35" i="1"/>
  <c r="J35" i="1" s="1"/>
  <c r="Z34" i="1"/>
  <c r="Z33" i="1" s="1"/>
  <c r="Z32" i="1" s="1"/>
  <c r="Y34" i="1"/>
  <c r="Y33" i="1" s="1"/>
  <c r="X34" i="1"/>
  <c r="X33" i="1" s="1"/>
  <c r="V34" i="1"/>
  <c r="V33" i="1" s="1"/>
  <c r="U34" i="1"/>
  <c r="U33" i="1" s="1"/>
  <c r="T34" i="1"/>
  <c r="T33" i="1" s="1"/>
  <c r="R34" i="1"/>
  <c r="R33" i="1" s="1"/>
  <c r="Q34" i="1"/>
  <c r="Q33" i="1" s="1"/>
  <c r="P34" i="1"/>
  <c r="N34" i="1"/>
  <c r="N33" i="1" s="1"/>
  <c r="M34" i="1"/>
  <c r="M33" i="1" s="1"/>
  <c r="L34" i="1"/>
  <c r="L33" i="1" s="1"/>
  <c r="F34" i="1"/>
  <c r="F33" i="1" s="1"/>
  <c r="C34" i="1"/>
  <c r="I34" i="1" s="1"/>
  <c r="J34" i="1" s="1"/>
  <c r="H32" i="1"/>
  <c r="G32" i="1"/>
  <c r="AA30" i="1"/>
  <c r="W30" i="1"/>
  <c r="S30" i="1"/>
  <c r="O30" i="1"/>
  <c r="I30" i="1"/>
  <c r="J30" i="1" s="1"/>
  <c r="AA29" i="1"/>
  <c r="W29" i="1"/>
  <c r="S29" i="1"/>
  <c r="O29" i="1"/>
  <c r="I29" i="1"/>
  <c r="J29" i="1" s="1"/>
  <c r="Z28" i="1"/>
  <c r="Y28" i="1"/>
  <c r="X28" i="1"/>
  <c r="V28" i="1"/>
  <c r="U28" i="1"/>
  <c r="T28" i="1"/>
  <c r="R28" i="1"/>
  <c r="Q28" i="1"/>
  <c r="P28" i="1"/>
  <c r="N28" i="1"/>
  <c r="M28" i="1"/>
  <c r="L28" i="1"/>
  <c r="H28" i="1"/>
  <c r="G28" i="1"/>
  <c r="F28" i="1"/>
  <c r="F22" i="1" s="1"/>
  <c r="F21" i="1" s="1"/>
  <c r="C28" i="1"/>
  <c r="AA26" i="1"/>
  <c r="W26" i="1"/>
  <c r="S26" i="1"/>
  <c r="O26" i="1"/>
  <c r="I26" i="1"/>
  <c r="J26" i="1" s="1"/>
  <c r="AA24" i="1"/>
  <c r="W24" i="1"/>
  <c r="S24" i="1"/>
  <c r="O24" i="1"/>
  <c r="I24" i="1"/>
  <c r="J24" i="1" s="1"/>
  <c r="Z23" i="1"/>
  <c r="Y23" i="1"/>
  <c r="X23" i="1"/>
  <c r="X22" i="1" s="1"/>
  <c r="X21" i="1" s="1"/>
  <c r="V23" i="1"/>
  <c r="U23" i="1"/>
  <c r="T23" i="1"/>
  <c r="R23" i="1"/>
  <c r="Q23" i="1"/>
  <c r="P23" i="1"/>
  <c r="N23" i="1"/>
  <c r="M23" i="1"/>
  <c r="L23" i="1"/>
  <c r="H23" i="1"/>
  <c r="G23" i="1"/>
  <c r="F23" i="1"/>
  <c r="C23" i="1"/>
  <c r="AA19" i="1"/>
  <c r="W19" i="1"/>
  <c r="S19" i="1"/>
  <c r="O19" i="1"/>
  <c r="O18" i="1" s="1"/>
  <c r="I19" i="1"/>
  <c r="J19" i="1" s="1"/>
  <c r="Z18" i="1"/>
  <c r="Y18" i="1"/>
  <c r="X18" i="1"/>
  <c r="V18" i="1"/>
  <c r="U18" i="1"/>
  <c r="T18" i="1"/>
  <c r="R18" i="1"/>
  <c r="Q18" i="1"/>
  <c r="P18" i="1"/>
  <c r="N18" i="1"/>
  <c r="M18" i="1"/>
  <c r="L18" i="1"/>
  <c r="H18" i="1"/>
  <c r="I18" i="1" s="1"/>
  <c r="J18" i="1" s="1"/>
  <c r="G18" i="1"/>
  <c r="F18" i="1"/>
  <c r="AA13" i="1"/>
  <c r="W13" i="1"/>
  <c r="S13" i="1"/>
  <c r="O13" i="1"/>
  <c r="AA11" i="1"/>
  <c r="W11" i="1"/>
  <c r="S11" i="1"/>
  <c r="O11" i="1"/>
  <c r="I11" i="1"/>
  <c r="J11" i="1" s="1"/>
  <c r="Z10" i="1"/>
  <c r="Z9" i="1" s="1"/>
  <c r="Z8" i="1" s="1"/>
  <c r="Y10" i="1"/>
  <c r="X10" i="1"/>
  <c r="V10" i="1"/>
  <c r="V9" i="1" s="1"/>
  <c r="U10" i="1"/>
  <c r="T10" i="1"/>
  <c r="T9" i="1" s="1"/>
  <c r="R10" i="1"/>
  <c r="R9" i="1" s="1"/>
  <c r="Q10" i="1"/>
  <c r="Q9" i="1" s="1"/>
  <c r="P10" i="1"/>
  <c r="N10" i="1"/>
  <c r="N9" i="1" s="1"/>
  <c r="M10" i="1"/>
  <c r="L10" i="1"/>
  <c r="L9" i="1" s="1"/>
  <c r="H10" i="1"/>
  <c r="G10" i="1"/>
  <c r="G9" i="1" s="1"/>
  <c r="G8" i="1" s="1"/>
  <c r="F10" i="1"/>
  <c r="F9" i="1" s="1"/>
  <c r="C10" i="1"/>
  <c r="Y9" i="1"/>
  <c r="M9" i="1"/>
  <c r="N46" i="1" l="1"/>
  <c r="N45" i="1" s="1"/>
  <c r="Y46" i="1"/>
  <c r="Y45" i="1" s="1"/>
  <c r="S363" i="1"/>
  <c r="K166" i="1"/>
  <c r="P256" i="1"/>
  <c r="P250" i="1" s="1"/>
  <c r="P241" i="1" s="1"/>
  <c r="P240" i="1" s="1"/>
  <c r="P236" i="1" s="1"/>
  <c r="I28" i="1"/>
  <c r="J28" i="1" s="1"/>
  <c r="K99" i="1"/>
  <c r="L8" i="1"/>
  <c r="O8" i="1" s="1"/>
  <c r="U32" i="1"/>
  <c r="I273" i="1"/>
  <c r="J273" i="1" s="1"/>
  <c r="K111" i="1"/>
  <c r="K13" i="1"/>
  <c r="I210" i="1"/>
  <c r="J210" i="1" s="1"/>
  <c r="M321" i="1"/>
  <c r="M320" i="1" s="1"/>
  <c r="O380" i="1"/>
  <c r="F359" i="1"/>
  <c r="F358" i="1" s="1"/>
  <c r="K24" i="1"/>
  <c r="K118" i="1"/>
  <c r="K126" i="1"/>
  <c r="K134" i="1"/>
  <c r="K142" i="1"/>
  <c r="K187" i="1"/>
  <c r="W256" i="1"/>
  <c r="U359" i="1"/>
  <c r="U358" i="1" s="1"/>
  <c r="K109" i="1"/>
  <c r="K328" i="1"/>
  <c r="M359" i="1"/>
  <c r="M358" i="1" s="1"/>
  <c r="V359" i="1"/>
  <c r="V358" i="1" s="1"/>
  <c r="V367" i="1"/>
  <c r="V8" i="1"/>
  <c r="S107" i="1"/>
  <c r="M8" i="1"/>
  <c r="O28" i="1"/>
  <c r="C33" i="1"/>
  <c r="C32" i="1" s="1"/>
  <c r="I32" i="1" s="1"/>
  <c r="J32" i="1" s="1"/>
  <c r="C64" i="1"/>
  <c r="AA76" i="1"/>
  <c r="AA64" i="1" s="1"/>
  <c r="K82" i="1"/>
  <c r="K148" i="1"/>
  <c r="K160" i="1"/>
  <c r="K192" i="1"/>
  <c r="K199" i="1"/>
  <c r="G220" i="1"/>
  <c r="O299" i="1"/>
  <c r="K348" i="1"/>
  <c r="K364" i="1"/>
  <c r="K363" i="1" s="1"/>
  <c r="W380" i="1"/>
  <c r="P220" i="1"/>
  <c r="S18" i="1"/>
  <c r="I23" i="1"/>
  <c r="J23" i="1" s="1"/>
  <c r="U22" i="1"/>
  <c r="U21" i="1" s="1"/>
  <c r="P22" i="1"/>
  <c r="P21" i="1" s="1"/>
  <c r="K30" i="1"/>
  <c r="M60" i="1"/>
  <c r="Y113" i="1"/>
  <c r="F220" i="1"/>
  <c r="AA230" i="1"/>
  <c r="AA229" i="1" s="1"/>
  <c r="L321" i="1"/>
  <c r="L320" i="1" s="1"/>
  <c r="V377" i="1"/>
  <c r="R256" i="1"/>
  <c r="R250" i="1" s="1"/>
  <c r="R241" i="1" s="1"/>
  <c r="R240" i="1" s="1"/>
  <c r="R236" i="1" s="1"/>
  <c r="V22" i="1"/>
  <c r="V21" i="1" s="1"/>
  <c r="K129" i="1"/>
  <c r="K131" i="1"/>
  <c r="K139" i="1"/>
  <c r="K141" i="1"/>
  <c r="K203" i="1"/>
  <c r="U220" i="1"/>
  <c r="K337" i="1"/>
  <c r="K340" i="1"/>
  <c r="Z377" i="1"/>
  <c r="Z367" i="1" s="1"/>
  <c r="K305" i="1"/>
  <c r="K37" i="1"/>
  <c r="O273" i="1"/>
  <c r="W297" i="1"/>
  <c r="K302" i="1"/>
  <c r="K333" i="1"/>
  <c r="F377" i="1"/>
  <c r="F367" i="1" s="1"/>
  <c r="F357" i="1" s="1"/>
  <c r="F356" i="1" s="1"/>
  <c r="K43" i="1"/>
  <c r="K42" i="1" s="1"/>
  <c r="AA23" i="1"/>
  <c r="K153" i="1"/>
  <c r="K163" i="1"/>
  <c r="K172" i="1"/>
  <c r="S188" i="1"/>
  <c r="K196" i="1"/>
  <c r="K198" i="1"/>
  <c r="K314" i="1"/>
  <c r="U321" i="1"/>
  <c r="U320" i="1" s="1"/>
  <c r="K336" i="1"/>
  <c r="K343" i="1"/>
  <c r="G377" i="1"/>
  <c r="G367" i="1" s="1"/>
  <c r="W34" i="1"/>
  <c r="Z64" i="1"/>
  <c r="Z60" i="1" s="1"/>
  <c r="Z59" i="1" s="1"/>
  <c r="R8" i="1"/>
  <c r="AA18" i="1"/>
  <c r="M22" i="1"/>
  <c r="M21" i="1" s="1"/>
  <c r="M7" i="1" s="1"/>
  <c r="W98" i="1"/>
  <c r="K149" i="1"/>
  <c r="K205" i="1"/>
  <c r="K226" i="1"/>
  <c r="AA297" i="1"/>
  <c r="S299" i="1"/>
  <c r="S311" i="1"/>
  <c r="P321" i="1"/>
  <c r="P320" i="1" s="1"/>
  <c r="K382" i="1"/>
  <c r="G359" i="1"/>
  <c r="G358" i="1" s="1"/>
  <c r="K169" i="1"/>
  <c r="Y32" i="1"/>
  <c r="Y31" i="1" s="1"/>
  <c r="H114" i="1"/>
  <c r="I114" i="1" s="1"/>
  <c r="J114" i="1" s="1"/>
  <c r="K243" i="1"/>
  <c r="K255" i="1"/>
  <c r="K301" i="1"/>
  <c r="Z321" i="1"/>
  <c r="Z320" i="1" s="1"/>
  <c r="U377" i="1"/>
  <c r="U367" i="1" s="1"/>
  <c r="W391" i="1"/>
  <c r="O42" i="1"/>
  <c r="G22" i="1"/>
  <c r="G21" i="1" s="1"/>
  <c r="G7" i="1" s="1"/>
  <c r="W28" i="1"/>
  <c r="O50" i="1"/>
  <c r="AA50" i="1"/>
  <c r="Q60" i="1"/>
  <c r="Q59" i="1" s="1"/>
  <c r="U64" i="1"/>
  <c r="U60" i="1" s="1"/>
  <c r="U59" i="1" s="1"/>
  <c r="C114" i="1"/>
  <c r="K132" i="1"/>
  <c r="K155" i="1"/>
  <c r="K157" i="1"/>
  <c r="K164" i="1"/>
  <c r="K168" i="1"/>
  <c r="K170" i="1"/>
  <c r="K177" i="1"/>
  <c r="K189" i="1"/>
  <c r="K213" i="1"/>
  <c r="W242" i="1"/>
  <c r="K304" i="1"/>
  <c r="K339" i="1"/>
  <c r="M377" i="1"/>
  <c r="R46" i="1"/>
  <c r="R45" i="1" s="1"/>
  <c r="R60" i="1"/>
  <c r="R59" i="1" s="1"/>
  <c r="Z220" i="1"/>
  <c r="Z113" i="1" s="1"/>
  <c r="T321" i="1"/>
  <c r="T320" i="1" s="1"/>
  <c r="B377" i="1"/>
  <c r="N377" i="1"/>
  <c r="N367" i="1" s="1"/>
  <c r="N357" i="1" s="1"/>
  <c r="N356" i="1" s="1"/>
  <c r="K38" i="1"/>
  <c r="G46" i="1"/>
  <c r="G45" i="1" s="1"/>
  <c r="W47" i="1"/>
  <c r="S50" i="1"/>
  <c r="X64" i="1"/>
  <c r="X60" i="1" s="1"/>
  <c r="X59" i="1" s="1"/>
  <c r="AA98" i="1"/>
  <c r="K117" i="1"/>
  <c r="K140" i="1"/>
  <c r="K150" i="1"/>
  <c r="K152" i="1"/>
  <c r="K204" i="1"/>
  <c r="K206" i="1"/>
  <c r="K296" i="1"/>
  <c r="K303" i="1"/>
  <c r="F321" i="1"/>
  <c r="F320" i="1" s="1"/>
  <c r="K287" i="1"/>
  <c r="K327" i="1"/>
  <c r="K342" i="1"/>
  <c r="K35" i="1"/>
  <c r="I69" i="1"/>
  <c r="J69" i="1" s="1"/>
  <c r="R114" i="1"/>
  <c r="K121" i="1"/>
  <c r="K123" i="1"/>
  <c r="K127" i="1"/>
  <c r="K165" i="1"/>
  <c r="K174" i="1"/>
  <c r="K176" i="1"/>
  <c r="K178" i="1"/>
  <c r="K214" i="1"/>
  <c r="R220" i="1"/>
  <c r="U256" i="1"/>
  <c r="U250" i="1" s="1"/>
  <c r="U241" i="1" s="1"/>
  <c r="U240" i="1" s="1"/>
  <c r="S293" i="1"/>
  <c r="K295" i="1"/>
  <c r="M367" i="1"/>
  <c r="M357" i="1" s="1"/>
  <c r="M356" i="1" s="1"/>
  <c r="H377" i="1"/>
  <c r="K116" i="1"/>
  <c r="AA222" i="1"/>
  <c r="AA221" i="1" s="1"/>
  <c r="AA220" i="1" s="1"/>
  <c r="AA113" i="1" s="1"/>
  <c r="W10" i="1"/>
  <c r="U9" i="1"/>
  <c r="U8" i="1" s="1"/>
  <c r="U7" i="1" s="1"/>
  <c r="S34" i="1"/>
  <c r="P33" i="1"/>
  <c r="S33" i="1" s="1"/>
  <c r="AA107" i="1"/>
  <c r="H22" i="1"/>
  <c r="S28" i="1"/>
  <c r="Q22" i="1"/>
  <c r="L46" i="1"/>
  <c r="L45" i="1" s="1"/>
  <c r="O47" i="1"/>
  <c r="T46" i="1"/>
  <c r="T45" i="1" s="1"/>
  <c r="P60" i="1"/>
  <c r="P59" i="1" s="1"/>
  <c r="S98" i="1"/>
  <c r="K145" i="1"/>
  <c r="K330" i="1"/>
  <c r="I353" i="1"/>
  <c r="J353" i="1" s="1"/>
  <c r="H321" i="1"/>
  <c r="M59" i="1"/>
  <c r="K62" i="1"/>
  <c r="O61" i="1"/>
  <c r="K61" i="1" s="1"/>
  <c r="K185" i="1"/>
  <c r="K232" i="1"/>
  <c r="O316" i="1"/>
  <c r="K316" i="1" s="1"/>
  <c r="M311" i="1"/>
  <c r="O311" i="1" s="1"/>
  <c r="O363" i="1"/>
  <c r="O359" i="1" s="1"/>
  <c r="O358" i="1" s="1"/>
  <c r="L359" i="1"/>
  <c r="L358" i="1" s="1"/>
  <c r="P114" i="1"/>
  <c r="M113" i="1"/>
  <c r="W359" i="1"/>
  <c r="W358" i="1" s="1"/>
  <c r="AA391" i="1"/>
  <c r="N8" i="1"/>
  <c r="Y8" i="1"/>
  <c r="C22" i="1"/>
  <c r="O33" i="1"/>
  <c r="V32" i="1"/>
  <c r="V60" i="1"/>
  <c r="V59" i="1" s="1"/>
  <c r="F64" i="1"/>
  <c r="K108" i="1"/>
  <c r="K124" i="1"/>
  <c r="K156" i="1"/>
  <c r="K161" i="1"/>
  <c r="W230" i="1"/>
  <c r="W229" i="1" s="1"/>
  <c r="S242" i="1"/>
  <c r="F256" i="1"/>
  <c r="F250" i="1" s="1"/>
  <c r="F241" i="1" s="1"/>
  <c r="F240" i="1" s="1"/>
  <c r="Z256" i="1"/>
  <c r="Z250" i="1" s="1"/>
  <c r="Z241" i="1" s="1"/>
  <c r="Z240" i="1" s="1"/>
  <c r="K331" i="1"/>
  <c r="Y377" i="1"/>
  <c r="Y367" i="1" s="1"/>
  <c r="R22" i="1"/>
  <c r="R21" i="1" s="1"/>
  <c r="C46" i="1"/>
  <c r="V220" i="1"/>
  <c r="V113" i="1" s="1"/>
  <c r="C368" i="1"/>
  <c r="I368" i="1" s="1"/>
  <c r="J368" i="1" s="1"/>
  <c r="I372" i="1"/>
  <c r="J372" i="1" s="1"/>
  <c r="K19" i="1"/>
  <c r="K18" i="1" s="1"/>
  <c r="Q8" i="1"/>
  <c r="AA28" i="1"/>
  <c r="M32" i="1"/>
  <c r="S42" i="1"/>
  <c r="W50" i="1"/>
  <c r="G64" i="1"/>
  <c r="G60" i="1" s="1"/>
  <c r="G59" i="1" s="1"/>
  <c r="W76" i="1"/>
  <c r="S80" i="1"/>
  <c r="K215" i="1"/>
  <c r="N220" i="1"/>
  <c r="K225" i="1"/>
  <c r="S230" i="1"/>
  <c r="S229" i="1" s="1"/>
  <c r="K249" i="1"/>
  <c r="G256" i="1"/>
  <c r="G250" i="1" s="1"/>
  <c r="G241" i="1" s="1"/>
  <c r="G240" i="1" s="1"/>
  <c r="AA299" i="1"/>
  <c r="K334" i="1"/>
  <c r="X359" i="1"/>
  <c r="X358" i="1" s="1"/>
  <c r="K366" i="1"/>
  <c r="Q377" i="1"/>
  <c r="Q367" i="1" s="1"/>
  <c r="O69" i="1"/>
  <c r="K69" i="1" s="1"/>
  <c r="L64" i="1"/>
  <c r="L60" i="1" s="1"/>
  <c r="L59" i="1" s="1"/>
  <c r="S297" i="1"/>
  <c r="I297" i="1"/>
  <c r="N32" i="1"/>
  <c r="N31" i="1" s="1"/>
  <c r="AA34" i="1"/>
  <c r="R32" i="1"/>
  <c r="R31" i="1" s="1"/>
  <c r="G31" i="1"/>
  <c r="V46" i="1"/>
  <c r="V45" i="1" s="1"/>
  <c r="N60" i="1"/>
  <c r="N59" i="1" s="1"/>
  <c r="K77" i="1"/>
  <c r="F114" i="1"/>
  <c r="F113" i="1" s="1"/>
  <c r="K135" i="1"/>
  <c r="G114" i="1"/>
  <c r="G113" i="1" s="1"/>
  <c r="K179" i="1"/>
  <c r="Q220" i="1"/>
  <c r="O242" i="1"/>
  <c r="H256" i="1"/>
  <c r="H250" i="1" s="1"/>
  <c r="T256" i="1"/>
  <c r="T250" i="1" s="1"/>
  <c r="T241" i="1" s="1"/>
  <c r="T240" i="1" s="1"/>
  <c r="T236" i="1" s="1"/>
  <c r="X256" i="1"/>
  <c r="X250" i="1" s="1"/>
  <c r="X241" i="1" s="1"/>
  <c r="X240" i="1" s="1"/>
  <c r="X236" i="1" s="1"/>
  <c r="I363" i="1"/>
  <c r="J363" i="1" s="1"/>
  <c r="S390" i="1"/>
  <c r="O293" i="1"/>
  <c r="AA311" i="1"/>
  <c r="K312" i="1"/>
  <c r="Q321" i="1"/>
  <c r="Q320" i="1" s="1"/>
  <c r="Y321" i="1"/>
  <c r="Y320" i="1" s="1"/>
  <c r="K345" i="1"/>
  <c r="S359" i="1"/>
  <c r="S358" i="1" s="1"/>
  <c r="I391" i="1"/>
  <c r="J391" i="1" s="1"/>
  <c r="Z22" i="1"/>
  <c r="Z21" i="1" s="1"/>
  <c r="Z7" i="1" s="1"/>
  <c r="W42" i="1"/>
  <c r="F46" i="1"/>
  <c r="F45" i="1" s="1"/>
  <c r="K52" i="1"/>
  <c r="F60" i="1"/>
  <c r="F59" i="1" s="1"/>
  <c r="O76" i="1"/>
  <c r="K110" i="1"/>
  <c r="N114" i="1"/>
  <c r="K137" i="1"/>
  <c r="K207" i="1"/>
  <c r="L220" i="1"/>
  <c r="L113" i="1" s="1"/>
  <c r="K251" i="1"/>
  <c r="S256" i="1"/>
  <c r="AA256" i="1"/>
  <c r="K313" i="1"/>
  <c r="N321" i="1"/>
  <c r="N320" i="1" s="1"/>
  <c r="V321" i="1"/>
  <c r="V320" i="1" s="1"/>
  <c r="W325" i="1"/>
  <c r="W321" i="1" s="1"/>
  <c r="W320" i="1" s="1"/>
  <c r="P359" i="1"/>
  <c r="P358" i="1" s="1"/>
  <c r="Y359" i="1"/>
  <c r="Y358" i="1" s="1"/>
  <c r="Y357" i="1" s="1"/>
  <c r="Y356" i="1" s="1"/>
  <c r="R377" i="1"/>
  <c r="R367" i="1" s="1"/>
  <c r="E377" i="1"/>
  <c r="E367" i="1" s="1"/>
  <c r="F32" i="1"/>
  <c r="Z46" i="1"/>
  <c r="Z45" i="1" s="1"/>
  <c r="Z31" i="1" s="1"/>
  <c r="K78" i="1"/>
  <c r="O107" i="1"/>
  <c r="W107" i="1"/>
  <c r="K133" i="1"/>
  <c r="K136" i="1"/>
  <c r="K144" i="1"/>
  <c r="K167" i="1"/>
  <c r="K175" i="1"/>
  <c r="K201" i="1"/>
  <c r="S212" i="1"/>
  <c r="S222" i="1"/>
  <c r="S221" i="1" s="1"/>
  <c r="M256" i="1"/>
  <c r="M250" i="1" s="1"/>
  <c r="M241" i="1" s="1"/>
  <c r="K294" i="1"/>
  <c r="Q359" i="1"/>
  <c r="Q358" i="1" s="1"/>
  <c r="T359" i="1"/>
  <c r="T358" i="1" s="1"/>
  <c r="K120" i="1"/>
  <c r="K125" i="1"/>
  <c r="K128" i="1"/>
  <c r="K143" i="1"/>
  <c r="K146" i="1"/>
  <c r="K151" i="1"/>
  <c r="K154" i="1"/>
  <c r="K159" i="1"/>
  <c r="K183" i="1"/>
  <c r="C256" i="1"/>
  <c r="Q256" i="1"/>
  <c r="Q250" i="1" s="1"/>
  <c r="Q241" i="1" s="1"/>
  <c r="Q240" i="1" s="1"/>
  <c r="Y256" i="1"/>
  <c r="Y250" i="1" s="1"/>
  <c r="Y241" i="1" s="1"/>
  <c r="Y240" i="1" s="1"/>
  <c r="W299" i="1"/>
  <c r="K335" i="1"/>
  <c r="O372" i="1"/>
  <c r="O368" i="1" s="1"/>
  <c r="K393" i="1"/>
  <c r="I33" i="1"/>
  <c r="J33" i="1" s="1"/>
  <c r="F8" i="1"/>
  <c r="F7" i="1" s="1"/>
  <c r="O34" i="1"/>
  <c r="K68" i="1"/>
  <c r="T8" i="1"/>
  <c r="W18" i="1"/>
  <c r="S23" i="1"/>
  <c r="K29" i="1"/>
  <c r="S10" i="1"/>
  <c r="P9" i="1"/>
  <c r="H9" i="1"/>
  <c r="I10" i="1"/>
  <c r="J10" i="1" s="1"/>
  <c r="U31" i="1"/>
  <c r="W23" i="1"/>
  <c r="T22" i="1"/>
  <c r="Q32" i="1"/>
  <c r="Q31" i="1" s="1"/>
  <c r="M46" i="1"/>
  <c r="M45" i="1" s="1"/>
  <c r="K48" i="1"/>
  <c r="I50" i="1"/>
  <c r="J50" i="1" s="1"/>
  <c r="AA80" i="1"/>
  <c r="Y64" i="1"/>
  <c r="Y60" i="1" s="1"/>
  <c r="Y59" i="1" s="1"/>
  <c r="N22" i="1"/>
  <c r="N21" i="1" s="1"/>
  <c r="N7" i="1" s="1"/>
  <c r="N6" i="1" s="1"/>
  <c r="N5" i="1" s="1"/>
  <c r="N4" i="1" s="1"/>
  <c r="K392" i="1"/>
  <c r="S391" i="1"/>
  <c r="O9" i="1"/>
  <c r="O10" i="1"/>
  <c r="AA10" i="1"/>
  <c r="X9" i="1"/>
  <c r="K11" i="1"/>
  <c r="K26" i="1"/>
  <c r="T32" i="1"/>
  <c r="AA42" i="1"/>
  <c r="K51" i="1"/>
  <c r="Y22" i="1"/>
  <c r="O23" i="1"/>
  <c r="L22" i="1"/>
  <c r="W33" i="1"/>
  <c r="L32" i="1"/>
  <c r="AA47" i="1"/>
  <c r="X46" i="1"/>
  <c r="X32" i="1"/>
  <c r="AA33" i="1"/>
  <c r="S47" i="1"/>
  <c r="P46" i="1"/>
  <c r="C9" i="1"/>
  <c r="H46" i="1"/>
  <c r="I47" i="1"/>
  <c r="J47" i="1" s="1"/>
  <c r="T64" i="1"/>
  <c r="T60" i="1" s="1"/>
  <c r="T59" i="1" s="1"/>
  <c r="K65" i="1"/>
  <c r="K84" i="1"/>
  <c r="I98" i="1"/>
  <c r="J99" i="1"/>
  <c r="J98" i="1" s="1"/>
  <c r="K119" i="1"/>
  <c r="K79" i="1"/>
  <c r="K122" i="1"/>
  <c r="O115" i="1"/>
  <c r="K197" i="1"/>
  <c r="O195" i="1"/>
  <c r="S76" i="1"/>
  <c r="S64" i="1" s="1"/>
  <c r="S60" i="1" s="1"/>
  <c r="K83" i="1"/>
  <c r="K100" i="1"/>
  <c r="W80" i="1"/>
  <c r="K138" i="1"/>
  <c r="K223" i="1"/>
  <c r="O222" i="1"/>
  <c r="O221" i="1" s="1"/>
  <c r="W222" i="1"/>
  <c r="W221" i="1" s="1"/>
  <c r="Q114" i="1"/>
  <c r="S115" i="1"/>
  <c r="U113" i="1"/>
  <c r="O212" i="1"/>
  <c r="S195" i="1"/>
  <c r="H64" i="1"/>
  <c r="I80" i="1"/>
  <c r="J80" i="1" s="1"/>
  <c r="I115" i="1"/>
  <c r="J115" i="1" s="1"/>
  <c r="K130" i="1"/>
  <c r="K162" i="1"/>
  <c r="K191" i="1"/>
  <c r="O188" i="1"/>
  <c r="K200" i="1"/>
  <c r="K217" i="1"/>
  <c r="X220" i="1"/>
  <c r="X113" i="1" s="1"/>
  <c r="K224" i="1"/>
  <c r="K227" i="1"/>
  <c r="K228" i="1"/>
  <c r="K231" i="1"/>
  <c r="O230" i="1"/>
  <c r="O229" i="1" s="1"/>
  <c r="K186" i="1"/>
  <c r="K208" i="1"/>
  <c r="K233" i="1"/>
  <c r="K244" i="1"/>
  <c r="AA242" i="1"/>
  <c r="AA380" i="1"/>
  <c r="X377" i="1"/>
  <c r="X367" i="1" s="1"/>
  <c r="X357" i="1" s="1"/>
  <c r="X356" i="1" s="1"/>
  <c r="K182" i="1"/>
  <c r="K211" i="1"/>
  <c r="I212" i="1"/>
  <c r="J212" i="1" s="1"/>
  <c r="C220" i="1"/>
  <c r="I257" i="1"/>
  <c r="J257" i="1" s="1"/>
  <c r="I222" i="1"/>
  <c r="J222" i="1" s="1"/>
  <c r="H221" i="1"/>
  <c r="T220" i="1"/>
  <c r="T113" i="1" s="1"/>
  <c r="I230" i="1"/>
  <c r="J230" i="1" s="1"/>
  <c r="H229" i="1"/>
  <c r="K258" i="1"/>
  <c r="O257" i="1"/>
  <c r="K273" i="1"/>
  <c r="I242" i="1"/>
  <c r="J242" i="1" s="1"/>
  <c r="K277" i="1"/>
  <c r="O276" i="1"/>
  <c r="I293" i="1"/>
  <c r="J293" i="1" s="1"/>
  <c r="W293" i="1"/>
  <c r="K300" i="1"/>
  <c r="L256" i="1"/>
  <c r="L250" i="1" s="1"/>
  <c r="L241" i="1" s="1"/>
  <c r="L240" i="1" s="1"/>
  <c r="K297" i="1"/>
  <c r="V256" i="1"/>
  <c r="V250" i="1" s="1"/>
  <c r="V241" i="1" s="1"/>
  <c r="V240" i="1" s="1"/>
  <c r="AA293" i="1"/>
  <c r="N256" i="1"/>
  <c r="N250" i="1" s="1"/>
  <c r="N241" i="1" s="1"/>
  <c r="N240" i="1" s="1"/>
  <c r="I276" i="1"/>
  <c r="J276" i="1" s="1"/>
  <c r="W311" i="1"/>
  <c r="O325" i="1"/>
  <c r="O321" i="1" s="1"/>
  <c r="O320" i="1" s="1"/>
  <c r="S380" i="1"/>
  <c r="C377" i="1"/>
  <c r="S325" i="1"/>
  <c r="S321" i="1" s="1"/>
  <c r="S320" i="1" s="1"/>
  <c r="K326" i="1"/>
  <c r="K329" i="1"/>
  <c r="K383" i="1"/>
  <c r="I390" i="1"/>
  <c r="J390" i="1" s="1"/>
  <c r="G321" i="1"/>
  <c r="G320" i="1" s="1"/>
  <c r="K332" i="1"/>
  <c r="K338" i="1"/>
  <c r="K315" i="1"/>
  <c r="AA325" i="1"/>
  <c r="AA321" i="1" s="1"/>
  <c r="AA320" i="1" s="1"/>
  <c r="K349" i="1"/>
  <c r="K350" i="1"/>
  <c r="H367" i="1"/>
  <c r="W390" i="1"/>
  <c r="T377" i="1"/>
  <c r="T367" i="1" s="1"/>
  <c r="T357" i="1" s="1"/>
  <c r="T356" i="1" s="1"/>
  <c r="K341" i="1"/>
  <c r="K346" i="1"/>
  <c r="K347" i="1"/>
  <c r="H359" i="1"/>
  <c r="Z359" i="1"/>
  <c r="Z358" i="1" s="1"/>
  <c r="O390" i="1"/>
  <c r="L377" i="1"/>
  <c r="L367" i="1" s="1"/>
  <c r="K344" i="1"/>
  <c r="R359" i="1"/>
  <c r="R358" i="1" s="1"/>
  <c r="AA363" i="1"/>
  <c r="AA359" i="1" s="1"/>
  <c r="AA358" i="1" s="1"/>
  <c r="P377" i="1"/>
  <c r="P367" i="1" s="1"/>
  <c r="P357" i="1" s="1"/>
  <c r="P356" i="1" s="1"/>
  <c r="AA390" i="1"/>
  <c r="K374" i="1"/>
  <c r="P113" i="1" l="1"/>
  <c r="P56" i="1" s="1"/>
  <c r="P55" i="1" s="1"/>
  <c r="P54" i="1" s="1"/>
  <c r="P53" i="1" s="1"/>
  <c r="R7" i="1"/>
  <c r="R6" i="1" s="1"/>
  <c r="R5" i="1" s="1"/>
  <c r="R4" i="1" s="1"/>
  <c r="Z357" i="1"/>
  <c r="Z356" i="1" s="1"/>
  <c r="G6" i="1"/>
  <c r="AA60" i="1"/>
  <c r="AA59" i="1" s="1"/>
  <c r="V7" i="1"/>
  <c r="W377" i="1"/>
  <c r="W367" i="1" s="1"/>
  <c r="Y56" i="1"/>
  <c r="U357" i="1"/>
  <c r="U356" i="1" s="1"/>
  <c r="G357" i="1"/>
  <c r="G356" i="1" s="1"/>
  <c r="R113" i="1"/>
  <c r="V357" i="1"/>
  <c r="V356" i="1" s="1"/>
  <c r="O377" i="1"/>
  <c r="O367" i="1" s="1"/>
  <c r="O357" i="1" s="1"/>
  <c r="O356" i="1" s="1"/>
  <c r="K242" i="1"/>
  <c r="S59" i="1"/>
  <c r="U56" i="1"/>
  <c r="W357" i="1"/>
  <c r="W356" i="1" s="1"/>
  <c r="Z236" i="1"/>
  <c r="K34" i="1"/>
  <c r="Q357" i="1"/>
  <c r="Q356" i="1" s="1"/>
  <c r="U236" i="1"/>
  <c r="W250" i="1"/>
  <c r="W241" i="1" s="1"/>
  <c r="W240" i="1" s="1"/>
  <c r="W236" i="1" s="1"/>
  <c r="Q236" i="1"/>
  <c r="Q55" i="1" s="1"/>
  <c r="Q54" i="1" s="1"/>
  <c r="Q53" i="1" s="1"/>
  <c r="S22" i="1"/>
  <c r="C60" i="1"/>
  <c r="C59" i="1" s="1"/>
  <c r="C56" i="1" s="1"/>
  <c r="F236" i="1"/>
  <c r="K380" i="1"/>
  <c r="L236" i="1"/>
  <c r="Z6" i="1"/>
  <c r="Z5" i="1" s="1"/>
  <c r="Z4" i="1" s="1"/>
  <c r="G236" i="1"/>
  <c r="W45" i="1"/>
  <c r="Z56" i="1"/>
  <c r="K293" i="1"/>
  <c r="AA377" i="1"/>
  <c r="AA367" i="1" s="1"/>
  <c r="AA357" i="1" s="1"/>
  <c r="AA356" i="1" s="1"/>
  <c r="P32" i="1"/>
  <c r="F31" i="1"/>
  <c r="K188" i="1"/>
  <c r="Q113" i="1"/>
  <c r="Q56" i="1" s="1"/>
  <c r="K76" i="1"/>
  <c r="M31" i="1"/>
  <c r="M6" i="1" s="1"/>
  <c r="M5" i="1" s="1"/>
  <c r="M4" i="1" s="1"/>
  <c r="W9" i="1"/>
  <c r="S220" i="1"/>
  <c r="O32" i="1"/>
  <c r="S250" i="1"/>
  <c r="S241" i="1" s="1"/>
  <c r="S240" i="1" s="1"/>
  <c r="L357" i="1"/>
  <c r="L356" i="1" s="1"/>
  <c r="G56" i="1"/>
  <c r="G55" i="1" s="1"/>
  <c r="G54" i="1" s="1"/>
  <c r="G53" i="1" s="1"/>
  <c r="R56" i="1"/>
  <c r="I256" i="1"/>
  <c r="J256" i="1" s="1"/>
  <c r="W46" i="1"/>
  <c r="X56" i="1"/>
  <c r="X55" i="1" s="1"/>
  <c r="X54" i="1" s="1"/>
  <c r="X53" i="1" s="1"/>
  <c r="U6" i="1"/>
  <c r="U5" i="1" s="1"/>
  <c r="U4" i="1" s="1"/>
  <c r="L56" i="1"/>
  <c r="L55" i="1" s="1"/>
  <c r="L54" i="1" s="1"/>
  <c r="L53" i="1" s="1"/>
  <c r="I250" i="1"/>
  <c r="J250" i="1" s="1"/>
  <c r="H241" i="1"/>
  <c r="AA56" i="1"/>
  <c r="V56" i="1"/>
  <c r="V236" i="1"/>
  <c r="V31" i="1"/>
  <c r="K311" i="1"/>
  <c r="Q21" i="1"/>
  <c r="S21" i="1" s="1"/>
  <c r="N113" i="1"/>
  <c r="N56" i="1" s="1"/>
  <c r="N236" i="1"/>
  <c r="C21" i="1"/>
  <c r="K107" i="1"/>
  <c r="L31" i="1"/>
  <c r="H21" i="1"/>
  <c r="I22" i="1"/>
  <c r="J22" i="1" s="1"/>
  <c r="F6" i="1"/>
  <c r="F4" i="1" s="1"/>
  <c r="S377" i="1"/>
  <c r="S367" i="1" s="1"/>
  <c r="S357" i="1" s="1"/>
  <c r="S356" i="1" s="1"/>
  <c r="R357" i="1"/>
  <c r="R356" i="1" s="1"/>
  <c r="C367" i="1"/>
  <c r="I367" i="1" s="1"/>
  <c r="J367" i="1" s="1"/>
  <c r="K212" i="1"/>
  <c r="C113" i="1"/>
  <c r="M56" i="1"/>
  <c r="O256" i="1"/>
  <c r="O250" i="1" s="1"/>
  <c r="O241" i="1" s="1"/>
  <c r="O240" i="1" s="1"/>
  <c r="O236" i="1" s="1"/>
  <c r="K115" i="1"/>
  <c r="I321" i="1"/>
  <c r="J321" i="1" s="1"/>
  <c r="H320" i="1"/>
  <c r="I320" i="1" s="1"/>
  <c r="J320" i="1" s="1"/>
  <c r="C45" i="1"/>
  <c r="Y236" i="1"/>
  <c r="Y55" i="1" s="1"/>
  <c r="Y54" i="1" s="1"/>
  <c r="Y53" i="1" s="1"/>
  <c r="AA250" i="1"/>
  <c r="AA241" i="1" s="1"/>
  <c r="AA240" i="1" s="1"/>
  <c r="AA236" i="1" s="1"/>
  <c r="W220" i="1"/>
  <c r="W113" i="1" s="1"/>
  <c r="W64" i="1"/>
  <c r="W60" i="1" s="1"/>
  <c r="W59" i="1" s="1"/>
  <c r="W56" i="1" s="1"/>
  <c r="K80" i="1"/>
  <c r="O64" i="1"/>
  <c r="O60" i="1" s="1"/>
  <c r="O59" i="1" s="1"/>
  <c r="K365" i="1"/>
  <c r="R55" i="1"/>
  <c r="R54" i="1" s="1"/>
  <c r="R53" i="1" s="1"/>
  <c r="O220" i="1"/>
  <c r="M240" i="1"/>
  <c r="M236" i="1" s="1"/>
  <c r="F56" i="1"/>
  <c r="T56" i="1"/>
  <c r="T55" i="1" s="1"/>
  <c r="T54" i="1" s="1"/>
  <c r="T53" i="1" s="1"/>
  <c r="I359" i="1"/>
  <c r="J359" i="1" s="1"/>
  <c r="H358" i="1"/>
  <c r="I229" i="1"/>
  <c r="J229" i="1" s="1"/>
  <c r="S9" i="1"/>
  <c r="P8" i="1"/>
  <c r="K28" i="1"/>
  <c r="G4" i="1"/>
  <c r="G5" i="1"/>
  <c r="I377" i="1"/>
  <c r="J377" i="1" s="1"/>
  <c r="H220" i="1"/>
  <c r="I221" i="1"/>
  <c r="J221" i="1" s="1"/>
  <c r="K210" i="1"/>
  <c r="H45" i="1"/>
  <c r="I46" i="1"/>
  <c r="J46" i="1" s="1"/>
  <c r="O22" i="1"/>
  <c r="L21" i="1"/>
  <c r="O45" i="1"/>
  <c r="O46" i="1"/>
  <c r="K216" i="1"/>
  <c r="K98" i="1"/>
  <c r="K33" i="1"/>
  <c r="Y21" i="1"/>
  <c r="AA22" i="1"/>
  <c r="K372" i="1"/>
  <c r="C357" i="1"/>
  <c r="K299" i="1"/>
  <c r="K230" i="1"/>
  <c r="AA32" i="1"/>
  <c r="AA46" i="1"/>
  <c r="X45" i="1"/>
  <c r="AA45" i="1" s="1"/>
  <c r="K50" i="1"/>
  <c r="K23" i="1"/>
  <c r="K391" i="1"/>
  <c r="W22" i="1"/>
  <c r="T21" i="1"/>
  <c r="W21" i="1" s="1"/>
  <c r="K276" i="1"/>
  <c r="S32" i="1"/>
  <c r="K325" i="1"/>
  <c r="O114" i="1"/>
  <c r="O113" i="1" s="1"/>
  <c r="W8" i="1"/>
  <c r="H60" i="1"/>
  <c r="I64" i="1"/>
  <c r="J64" i="1" s="1"/>
  <c r="S236" i="1"/>
  <c r="C8" i="1"/>
  <c r="K10" i="1"/>
  <c r="K257" i="1"/>
  <c r="S114" i="1"/>
  <c r="K222" i="1"/>
  <c r="K195" i="1"/>
  <c r="S46" i="1"/>
  <c r="P45" i="1"/>
  <c r="S45" i="1" s="1"/>
  <c r="W32" i="1"/>
  <c r="T31" i="1"/>
  <c r="W31" i="1" s="1"/>
  <c r="AA9" i="1"/>
  <c r="X8" i="1"/>
  <c r="K47" i="1"/>
  <c r="I9" i="1"/>
  <c r="J9" i="1" s="1"/>
  <c r="H8" i="1"/>
  <c r="V6" i="1" l="1"/>
  <c r="V5" i="1" s="1"/>
  <c r="V4" i="1" s="1"/>
  <c r="V3" i="1" s="1"/>
  <c r="Z55" i="1"/>
  <c r="Z54" i="1" s="1"/>
  <c r="Z53" i="1" s="1"/>
  <c r="Z3" i="1" s="1"/>
  <c r="X31" i="1"/>
  <c r="AA31" i="1" s="1"/>
  <c r="V55" i="1"/>
  <c r="V54" i="1" s="1"/>
  <c r="V53" i="1" s="1"/>
  <c r="W55" i="1"/>
  <c r="W54" i="1" s="1"/>
  <c r="W53" i="1" s="1"/>
  <c r="G3" i="1"/>
  <c r="F55" i="1"/>
  <c r="F54" i="1" s="1"/>
  <c r="F53" i="1" s="1"/>
  <c r="F3" i="1" s="1"/>
  <c r="U55" i="1"/>
  <c r="U54" i="1" s="1"/>
  <c r="U53" i="1" s="1"/>
  <c r="O31" i="1"/>
  <c r="U3" i="1"/>
  <c r="K359" i="1"/>
  <c r="F5" i="1"/>
  <c r="C31" i="1"/>
  <c r="S113" i="1"/>
  <c r="S56" i="1" s="1"/>
  <c r="S55" i="1" s="1"/>
  <c r="S54" i="1" s="1"/>
  <c r="S53" i="1" s="1"/>
  <c r="P31" i="1"/>
  <c r="S31" i="1" s="1"/>
  <c r="O56" i="1"/>
  <c r="O55" i="1" s="1"/>
  <c r="O54" i="1" s="1"/>
  <c r="O53" i="1" s="1"/>
  <c r="K64" i="1"/>
  <c r="AA55" i="1"/>
  <c r="AA54" i="1" s="1"/>
  <c r="AA53" i="1" s="1"/>
  <c r="N55" i="1"/>
  <c r="N54" i="1" s="1"/>
  <c r="N53" i="1" s="1"/>
  <c r="N3" i="1" s="1"/>
  <c r="I241" i="1"/>
  <c r="J241" i="1" s="1"/>
  <c r="H240" i="1"/>
  <c r="R3" i="1"/>
  <c r="T7" i="1"/>
  <c r="T6" i="1" s="1"/>
  <c r="M55" i="1"/>
  <c r="M54" i="1" s="1"/>
  <c r="M53" i="1" s="1"/>
  <c r="M3" i="1" s="1"/>
  <c r="I21" i="1"/>
  <c r="J21" i="1" s="1"/>
  <c r="Q7" i="1"/>
  <c r="Q6" i="1" s="1"/>
  <c r="Q5" i="1" s="1"/>
  <c r="Q4" i="1" s="1"/>
  <c r="Q3" i="1" s="1"/>
  <c r="AA8" i="1"/>
  <c r="X7" i="1"/>
  <c r="K221" i="1"/>
  <c r="K9" i="1"/>
  <c r="K32" i="1"/>
  <c r="K390" i="1"/>
  <c r="C356" i="1"/>
  <c r="K358" i="1"/>
  <c r="S8" i="1"/>
  <c r="P7" i="1"/>
  <c r="K256" i="1"/>
  <c r="H59" i="1"/>
  <c r="I60" i="1"/>
  <c r="J60" i="1" s="1"/>
  <c r="K22" i="1"/>
  <c r="I45" i="1"/>
  <c r="J45" i="1" s="1"/>
  <c r="H31" i="1"/>
  <c r="I220" i="1"/>
  <c r="J220" i="1" s="1"/>
  <c r="H113" i="1"/>
  <c r="H357" i="1"/>
  <c r="I358" i="1"/>
  <c r="J358" i="1" s="1"/>
  <c r="K46" i="1"/>
  <c r="C7" i="1"/>
  <c r="K321" i="1"/>
  <c r="C55" i="1"/>
  <c r="K368" i="1"/>
  <c r="AA21" i="1"/>
  <c r="Y7" i="1"/>
  <c r="Y6" i="1" s="1"/>
  <c r="Y5" i="1" s="1"/>
  <c r="Y4" i="1" s="1"/>
  <c r="Y3" i="1" s="1"/>
  <c r="K229" i="1"/>
  <c r="O21" i="1"/>
  <c r="L7" i="1"/>
  <c r="K114" i="1"/>
  <c r="H7" i="1"/>
  <c r="I8" i="1"/>
  <c r="J8" i="1" s="1"/>
  <c r="K60" i="1" l="1"/>
  <c r="K59" i="1" s="1"/>
  <c r="W7" i="1"/>
  <c r="H236" i="1"/>
  <c r="I236" i="1" s="1"/>
  <c r="J236" i="1" s="1"/>
  <c r="I240" i="1"/>
  <c r="J240" i="1" s="1"/>
  <c r="L6" i="1"/>
  <c r="O7" i="1"/>
  <c r="C6" i="1"/>
  <c r="H56" i="1"/>
  <c r="I59" i="1"/>
  <c r="J59" i="1" s="1"/>
  <c r="AA7" i="1"/>
  <c r="X6" i="1"/>
  <c r="I31" i="1"/>
  <c r="J31" i="1" s="1"/>
  <c r="H6" i="1"/>
  <c r="I7" i="1"/>
  <c r="J7" i="1" s="1"/>
  <c r="I357" i="1"/>
  <c r="J357" i="1" s="1"/>
  <c r="H356" i="1"/>
  <c r="W6" i="1"/>
  <c r="W5" i="1" s="1"/>
  <c r="W4" i="1" s="1"/>
  <c r="W3" i="1" s="1"/>
  <c r="T5" i="1"/>
  <c r="T4" i="1" s="1"/>
  <c r="T3" i="1" s="1"/>
  <c r="K250" i="1"/>
  <c r="K320" i="1"/>
  <c r="K377" i="1"/>
  <c r="K367" i="1" s="1"/>
  <c r="K220" i="1"/>
  <c r="I113" i="1"/>
  <c r="J113" i="1" s="1"/>
  <c r="S7" i="1"/>
  <c r="P6" i="1"/>
  <c r="K8" i="1"/>
  <c r="C54" i="1"/>
  <c r="K45" i="1"/>
  <c r="K31" i="1" s="1"/>
  <c r="K21" i="1"/>
  <c r="K241" i="1" l="1"/>
  <c r="K56" i="1"/>
  <c r="C5" i="1"/>
  <c r="S6" i="1"/>
  <c r="S5" i="1" s="1"/>
  <c r="S4" i="1" s="1"/>
  <c r="S3" i="1" s="1"/>
  <c r="P5" i="1"/>
  <c r="P4" i="1" s="1"/>
  <c r="P3" i="1" s="1"/>
  <c r="AA6" i="1"/>
  <c r="AA5" i="1" s="1"/>
  <c r="AA4" i="1" s="1"/>
  <c r="AA3" i="1" s="1"/>
  <c r="X5" i="1"/>
  <c r="X4" i="1" s="1"/>
  <c r="X3" i="1" s="1"/>
  <c r="L5" i="1"/>
  <c r="L4" i="1" s="1"/>
  <c r="L3" i="1" s="1"/>
  <c r="O6" i="1"/>
  <c r="O5" i="1" s="1"/>
  <c r="O4" i="1" s="1"/>
  <c r="O3" i="1" s="1"/>
  <c r="H55" i="1"/>
  <c r="I56" i="1"/>
  <c r="J56" i="1" s="1"/>
  <c r="K357" i="1"/>
  <c r="K113" i="1"/>
  <c r="H4" i="1"/>
  <c r="H5" i="1"/>
  <c r="I6" i="1"/>
  <c r="J6" i="1" s="1"/>
  <c r="C53" i="1"/>
  <c r="K7" i="1"/>
  <c r="I356" i="1"/>
  <c r="J356" i="1" s="1"/>
  <c r="I5" i="1" l="1"/>
  <c r="J5" i="1" s="1"/>
  <c r="K6" i="1"/>
  <c r="I55" i="1"/>
  <c r="J55" i="1" s="1"/>
  <c r="H54" i="1"/>
  <c r="K240" i="1"/>
  <c r="K356" i="1"/>
  <c r="C4" i="1"/>
  <c r="I4" i="1" s="1"/>
  <c r="J4" i="1" s="1"/>
  <c r="K5" i="1" l="1"/>
  <c r="K4" i="1"/>
  <c r="K236" i="1"/>
  <c r="I54" i="1"/>
  <c r="J54" i="1" s="1"/>
  <c r="H53" i="1"/>
  <c r="C3" i="1"/>
  <c r="I53" i="1" l="1"/>
  <c r="J53" i="1" s="1"/>
  <c r="H3" i="1"/>
  <c r="K55" i="1"/>
  <c r="I3" i="1" l="1"/>
  <c r="J3" i="1" s="1"/>
  <c r="K54" i="1"/>
  <c r="K53" i="1" l="1"/>
  <c r="K3" i="1" l="1"/>
</calcChain>
</file>

<file path=xl/sharedStrings.xml><?xml version="1.0" encoding="utf-8"?>
<sst xmlns="http://schemas.openxmlformats.org/spreadsheetml/2006/main" count="495" uniqueCount="428">
  <si>
    <t>แผนงาน/งบรายจ่าย/รายการ</t>
  </si>
  <si>
    <t xml:space="preserve">ปี 2563 </t>
  </si>
  <si>
    <t>ปี 2564</t>
  </si>
  <si>
    <t>ลดจากกรอบเบื้องต้น</t>
  </si>
  <si>
    <t>เต็มปี</t>
  </si>
  <si>
    <t xml:space="preserve">ไตรมาส 1 </t>
  </si>
  <si>
    <t>ไตรมาส 2</t>
  </si>
  <si>
    <t>ไตรมาส 3</t>
  </si>
  <si>
    <t>ไตรมาส 4</t>
  </si>
  <si>
    <t>คำชี้แจง</t>
  </si>
  <si>
    <t>ปริมาณ
[หน่วยนับ]</t>
  </si>
  <si>
    <t>งบประมาณ
(ตาม พ.ร.บ.)</t>
  </si>
  <si>
    <t>เงินนอกงบประมาณ</t>
  </si>
  <si>
    <t>คำของบประมาณ</t>
  </si>
  <si>
    <t>งบประมาณ
(ร่าง พ.ร.บ.)</t>
  </si>
  <si>
    <t>Final หลัง
อนุกรรมาธิการฯ</t>
  </si>
  <si>
    <t>จำนวน</t>
  </si>
  <si>
    <t>ร้อยละ</t>
  </si>
  <si>
    <t xml:space="preserve">2564 
</t>
  </si>
  <si>
    <t>ต.ค.</t>
  </si>
  <si>
    <t>พ.ย.</t>
  </si>
  <si>
    <t>ธ.ค.</t>
  </si>
  <si>
    <t>รวมไตรมาส 1</t>
  </si>
  <si>
    <t>ม.ค.</t>
  </si>
  <si>
    <t>ก.พ.</t>
  </si>
  <si>
    <t>มี.ค.</t>
  </si>
  <si>
    <t>รวมไตรมาส 2</t>
  </si>
  <si>
    <t>เม.ย.</t>
  </si>
  <si>
    <t>พ.ค.</t>
  </si>
  <si>
    <t>มิ.ย.</t>
  </si>
  <si>
    <t>รวมไตรมาส 3</t>
  </si>
  <si>
    <t>ก.ค.</t>
  </si>
  <si>
    <t>ส.ค.</t>
  </si>
  <si>
    <t>ก.ย.</t>
  </si>
  <si>
    <t>รวมไตรมาส 4</t>
  </si>
  <si>
    <t>รวมทั้งสิ้น</t>
  </si>
  <si>
    <t>แผนงานบุคลากรภาครัฐ</t>
  </si>
  <si>
    <t>วงเงิน 1/4 = 58.1301</t>
  </si>
  <si>
    <t>แผนงานรองบุคลากรภาครัฐ : แผนงานรองบุคลากรภาครัฐพัฒนาความมั่นคงทางพลังงาน</t>
  </si>
  <si>
    <t>รายการบุคลากรภาครัฐ/รายการงบกลาง</t>
  </si>
  <si>
    <t>บริหารบุคลากรในส่วนภูมิภาค</t>
  </si>
  <si>
    <t>1. งบบุคลากร</t>
  </si>
  <si>
    <t xml:space="preserve">1.1 เงินเดือนและค่าจ้างประจำ </t>
  </si>
  <si>
    <t>1.1.1 เงินเดือน</t>
  </si>
  <si>
    <t xml:space="preserve"> - อัตราเดิม</t>
  </si>
  <si>
    <t xml:space="preserve"> - อัตราใหม่</t>
  </si>
  <si>
    <t xml:space="preserve"> - เงินอื่นๆ ที่จ่ายควบกับเงินเดือน ( เงินค่าครองชีพ , เงินประจำตำแหน่ง,เงินตอบแทนรายเดือน อื่นๆ)</t>
  </si>
  <si>
    <t>1.1.2 ค่าจ้างประจำ</t>
  </si>
  <si>
    <t xml:space="preserve">1.2 ค่าจ้างชั่วคราวในต่างประเทศ </t>
  </si>
  <si>
    <t xml:space="preserve">1.3 ค่าตอบแทนพนักงานราชการ </t>
  </si>
  <si>
    <t>2. งบดำเนินงาน</t>
  </si>
  <si>
    <t>2.1 ค่าตอบแทน ใช้สอยและวัสดุ</t>
  </si>
  <si>
    <t>2.1.1 ค่าตอบแทน (เฉพาะที่จ่ายให้ในลักษณะเงินเดือนหรือจ่ายควบกับเงินเดือน)</t>
  </si>
  <si>
    <t xml:space="preserve">   (1) ค่าเช่าบ้าน</t>
  </si>
  <si>
    <t>จำนวน 165 คน ตามสิทธิ</t>
  </si>
  <si>
    <t xml:space="preserve">   (2) ค่าตอบแทนพิเศษข้าราชการและลูกจ้างเต็มขั้น</t>
  </si>
  <si>
    <t xml:space="preserve">   (3) ค่าตอบแทนพิเศษผู้ปฏิบัติงานชายแดนภาคใต้ </t>
  </si>
  <si>
    <t xml:space="preserve">เงินชายแดนใต้ ขรก.16 อัตรา / พรก. 1 อัตรา </t>
  </si>
  <si>
    <t>2.1.2 ค่าใช้สอย</t>
  </si>
  <si>
    <t xml:space="preserve">   (1) เงินสมทบกองทุนประกันสังคม</t>
  </si>
  <si>
    <t>เงินสมทบกองทุนประกันสังคม จำนวน 42 คน (ไม่เกิน 750บ/คน)</t>
  </si>
  <si>
    <t xml:space="preserve">   (1) เงินสมทบกองทุนเงินทดแทน</t>
  </si>
  <si>
    <t xml:space="preserve">เงินสมทบกองทุนเงินทดแทน ร้อยละ 0.2 จำนวน 42 คน </t>
  </si>
  <si>
    <t>บริหารบุคลากรในส่วนกลาง</t>
  </si>
  <si>
    <t>1.1 เงินเดือนและค่าจ้างประจำ</t>
  </si>
  <si>
    <t xml:space="preserve"> - เงินอื่นๆ ที่จ่ายควบกับเงินเดือน ( เงินค่าครองชีพ , เงินประจำตำแหน่ง , เงินตอบแทนรายเดือน อื่นๆ)</t>
  </si>
  <si>
    <t xml:space="preserve">เงินประจำตำแหน่ง = 248,150 บาท/เดือน
เงินค่าตอบแทนรายเดือนข้าราชการ = 335,641 บาท/เดือน
เงินค่าครองชีพ(ชั่วคราว) = 4,008 บาท/เดือน
พตก. (วิชาชีพนิติกร 5 ราย) = 24,000 บาท/เดือน
</t>
  </si>
  <si>
    <t>ค่าเช่าบ้าน 0.6144 + ค่าตอบแทนเงินเดือนเต็มขั้น 0.2212</t>
  </si>
  <si>
    <t xml:space="preserve">   (2)  ค่าตอบแทนพิเศษข้าราชการและลูกจ้างประจำที่ได้รับเงินเดือนเต็มขั้น</t>
  </si>
  <si>
    <t>เงินสมทบกองทุนประกันสังคม จำนวน 55 คน (ไม่เกิน 750บ/คน)</t>
  </si>
  <si>
    <t xml:space="preserve">เงินสมทบกองทุนเงินทดแทน ร้อยละ 0.2 จำนวน 55 คน </t>
  </si>
  <si>
    <t>แผนงานพื้นฐาน</t>
  </si>
  <si>
    <t>วงเงิน 1/4 = 41.9671</t>
  </si>
  <si>
    <t>แผนงานพื้นฐาน : แผนงานพื้นฐานด้านการสร้างความสามารถในการแข่งขัน</t>
  </si>
  <si>
    <t>ผลผลิตที่ 1 : บริหารจัดการแผนพลังงาน</t>
  </si>
  <si>
    <t>กิจกรรม 1.1 : บริหารจัดการพลังงานในส่วนภูมิภาค</t>
  </si>
  <si>
    <t>ตัวชี้วัด :</t>
  </si>
  <si>
    <t xml:space="preserve"> เชิงคุณภาพ : ร้อยละของความสำเร็จในการบริหารราชการส่วนภูมิภาค ไม่ต่ำกว่าร้อยละ 80
</t>
  </si>
  <si>
    <t>2.1.1 ค่าตอบแทน</t>
  </si>
  <si>
    <t xml:space="preserve">    (1)  เงินตอบแทนการปฏิบัติงานนอกเวลาราชการ</t>
  </si>
  <si>
    <t xml:space="preserve">    (2) ค่าควบคุมงานก่อสร้าง </t>
  </si>
  <si>
    <t xml:space="preserve">   (1) ค่าเบี้ยเลี้ยง ค่าเช่าที่พักและค่าพาหนะ</t>
  </si>
  <si>
    <t xml:space="preserve">   (2) ค่าซ่อมแซมยานพาหนะและขนส่ง</t>
  </si>
  <si>
    <t xml:space="preserve">   (3) ค่าเช่าทรัพย์สิน</t>
  </si>
  <si>
    <t>รายการจำเป็น</t>
  </si>
  <si>
    <t xml:space="preserve">   (4) ค่าจ้างเหมาบุคลากรช่วยปฏิบัติงานส่วนภูมิภาค</t>
  </si>
  <si>
    <t>จ้างเจ้าหน้าที่ปฏิบัติงาน สพจ. 76 จว.ๆ ละ 2.7 อัตรา เดือนละ 15,000 บ.</t>
  </si>
  <si>
    <t xml:space="preserve">   (5) ค่าจ้างเหมาบริการ </t>
  </si>
  <si>
    <t xml:space="preserve">      - ค่าจ้างรักษาความปลอดภัย</t>
  </si>
  <si>
    <t xml:space="preserve">      - ค่าจ้างพนักงานทำความสะอาด</t>
  </si>
  <si>
    <t xml:space="preserve">      - ค่าจ้างคนทำสวน</t>
  </si>
  <si>
    <t xml:space="preserve">      - จ้างเหมาบริการทั่วไป</t>
  </si>
  <si>
    <t xml:space="preserve">      - ค่าเช่ารถส่วนภูมิภาค</t>
  </si>
  <si>
    <t>รายการผูกพันฯ ตามสัญญา และมาตรา 23</t>
  </si>
  <si>
    <t xml:space="preserve">    (6) ค่าเช่ารถยนต์ (สัญญาต่อเนื่อง)</t>
  </si>
  <si>
    <t xml:space="preserve">      - ค่าเชารถส่วนภูมิภาค 29 คัน double cab ขับเคลื่อน 2 ล้อ (61-65)</t>
  </si>
  <si>
    <t xml:space="preserve">รายการผูกพันตามสัญญา ระหว่างปี 61-65 ขอเช่าตามสัญญาจริง
</t>
  </si>
  <si>
    <t xml:space="preserve">       - ค่าเชารถส่วนภูมิภาค 34  คัน double cab ขับเคลื่อน 2 ล้อ (62-66)</t>
  </si>
  <si>
    <t xml:space="preserve">รายการผูกพันตามสัญญา ระหว่างปี 62-66 ขอเช่าตามสัญญาจริง
</t>
  </si>
  <si>
    <t xml:space="preserve">       - ค่าเชารถส่วนภูมิภาค  36 คัน double cab ขับเคลื่อน 2 ล้อ (63-67)</t>
  </si>
  <si>
    <t xml:space="preserve">รายการผูกพันตามสัญญา ระหว่างปี 63-67 ขอเช่าตามเรท เนื่องจาก 2563 ได้รับงบประมาณ 6 เดือน
</t>
  </si>
  <si>
    <t>รายการผูกพันใหม่</t>
  </si>
  <si>
    <t xml:space="preserve">    (7) ค่าเช่ารถยนต์  (สัญญาใหม่)</t>
  </si>
  <si>
    <t xml:space="preserve">       - (ใหม่) ค่าเช่ารถยนต์ส่วนภูมิภาค 5 คัน รถโดยสาร 12 ที่นั่ง (ดีเซล)  (64-68) </t>
  </si>
  <si>
    <t>ขอเช่าผูกพันสัญญาใหม่ 3 คัน</t>
  </si>
  <si>
    <t xml:space="preserve">       - (ใหม่) ค่าเช่ารถยนต์ส่วนภูมิภาค 70 คัน รถบรรทุก (ดีเซล) ขนาด 1 ตัน  ขับเคลื่อน 2 ล้อ แบบดับเบิ้ลแคบ (64-68) 
</t>
  </si>
  <si>
    <t>เช่าผูกพันต่อเนื่องสัญญาใหม่ตามเกณฑ์48 คัน</t>
  </si>
  <si>
    <t xml:space="preserve">       - (ใหม่) ค่าเช่ารถยนต์ส่วนภูมิภาค 11 คัน รถบรรทุก (ดีเซล) ขนาด 1 ตัน  ขับเคลื่อน 4 ล้อ แบบดับเบิ้ลแคบ (64-68) 
</t>
  </si>
  <si>
    <t xml:space="preserve">ขอเช่าผูกพันสัญญาใหม่ 10 คัน
</t>
  </si>
  <si>
    <t xml:space="preserve">    (8) ค่าพวงมาลาและพานพุ่มในพิธีต่างๆ</t>
  </si>
  <si>
    <t xml:space="preserve">    (9) ค่าซ่อมแซมครุภัณฑ์</t>
  </si>
  <si>
    <t xml:space="preserve">    (10) ค่าบำรุงรักษาเครื่องปรับอากาศ</t>
  </si>
  <si>
    <t xml:space="preserve">    (11) ค่ากำจัดขยะ</t>
  </si>
  <si>
    <t xml:space="preserve">    (12) ค่าใช้จ่ายในการสัมมนาและฝึกอบรมส่วนภูมิภาค</t>
  </si>
  <si>
    <t xml:space="preserve">    (13) ค่าเช่าเครื่องถ่ายเอกสาร</t>
  </si>
  <si>
    <t xml:space="preserve">    (14) ค่าประกันภัยรถยนต์</t>
  </si>
  <si>
    <t xml:space="preserve">    (15) ค่าเช่าห้องประชุมศาลากลาง</t>
  </si>
  <si>
    <t xml:space="preserve">    (16) ค่าซ่อมบำรุงระบบน้ำ</t>
  </si>
  <si>
    <t xml:space="preserve">    (17) ค่าใช้จ่ายในการบำรุงรักษา Solar rooftop</t>
  </si>
  <si>
    <t xml:space="preserve">    (18) จ้างเหมาบริการทำของเบ็ดเตล็ด</t>
  </si>
  <si>
    <t xml:space="preserve">    (19) ค่าสมาชิกวารสารกรมบัญชีกลาง (รายปี)</t>
  </si>
  <si>
    <t xml:space="preserve">    (20) ค่ากำจัดมด แมลงสาบ และหนู</t>
  </si>
  <si>
    <t>2.1.3 ค่าวัสดุ</t>
  </si>
  <si>
    <t xml:space="preserve">    (1) วัสดุสำนักงาน</t>
  </si>
  <si>
    <t xml:space="preserve">    (2) วัสดุเชื้อเพลิงและหล่อลื่น</t>
  </si>
  <si>
    <t xml:space="preserve">    (3) วัสดุคอมพิวเตอร์</t>
  </si>
  <si>
    <t xml:space="preserve">    (4) วัสดุงานบ้านงานครัว</t>
  </si>
  <si>
    <t xml:space="preserve">    (5) วัสดุยานพาหนะและขนส่ง</t>
  </si>
  <si>
    <t xml:space="preserve">    (6) วัสดุโฆษณาและเผยแพร่</t>
  </si>
  <si>
    <t xml:space="preserve">    (7) วัสดุวิทยาศาสตร์</t>
  </si>
  <si>
    <t xml:space="preserve">    (8) หนังสือ วารสารและตำรา</t>
  </si>
  <si>
    <t>2.2 ค่าสาธารณูปโภค</t>
  </si>
  <si>
    <t xml:space="preserve">    (1) ค่าไฟฟ้า</t>
  </si>
  <si>
    <t xml:space="preserve">    (2) ค่าน้ำประปา</t>
  </si>
  <si>
    <t xml:space="preserve">    (3) ค่าโทรศัพท์</t>
  </si>
  <si>
    <t xml:space="preserve">    (4) ค่าไปรษณีย์</t>
  </si>
  <si>
    <t xml:space="preserve">    (5) ค่าบริการสื่อสารและโทรคมนาคม</t>
  </si>
  <si>
    <t>3. งบลงทุน</t>
  </si>
  <si>
    <t>3.1 ค่าครุภัณฑ์</t>
  </si>
  <si>
    <t>3.1.1 ครุภัณฑ์สำนักงาน</t>
  </si>
  <si>
    <t>1. เครื่องปรับอากาศ แบบแยกส่วนชนิดตั้งพื้นหรือแบบแขวน (ระบบ Inverter) ขนาด 18,000 บีทียู</t>
  </si>
  <si>
    <t>2. เครื่องปรับอากาศ แบบแยกส่วนชนิดตั้งพื้นหรือแบบแขวน (ระบบ Inverter) ขนาด 36,000 บีทียู</t>
  </si>
  <si>
    <t>3. เครื่องปรับอากาศ แบบแยกส่วน แบบติดผนัง (ระบบ Inverter) ขนาด 24,000 บีทียู</t>
  </si>
  <si>
    <t>4. เครื่องปรับอากาศ แบบแยกส่วน แบบติดผนัง (ระบบ Inverter) ขนาด 18,000 บีทียู</t>
  </si>
  <si>
    <t>5. เครื่องปรับอากาศ แบบแยกส่วน แบบติดผนัง (ระบบ Inverter) ขนาด 12,000 บีทียู</t>
  </si>
  <si>
    <t>6. เครื่องปรับอากาศ แบบแยกส่วน แบบติดผนัง ขนาด 12,000 บีทียู</t>
  </si>
  <si>
    <t>7. เครื่องปรับอากาศ แบบแยกส่วน แบบตั้งพื้นหรือแบบแขวน ขนาด 36,000 บีทียู</t>
  </si>
  <si>
    <t>8. เครื่องถ่ายเอกสารระบบดิจิตอล (ขาว - ดำ และสี) ความเร็ว 20 แผ่นต่อนาที</t>
  </si>
  <si>
    <t>9. เครื่องถ่ายเอกสารระบบดิจิตอล (ขาว - ดำ และสี) ความเร็ว 30 แผ่นต่อนาที</t>
  </si>
  <si>
    <t>10. เครื่องถ่ายเอกสารระบบดิจิตอล (ขาว - ดำ และสี) ความเร็ว 40 แผ่นต่อนาที</t>
  </si>
  <si>
    <t>11. เครื่องถ่ายเอกสารระบบดิจิตอล (ขาว - ดำ ) ความเร็ว 20 แผ่นต่อนาที</t>
  </si>
  <si>
    <t>12. เครื่องถ่ายเอกสารระบบดิจิตอล (ขาว - ดำ ) ความเร็ว 30 แผ่นต่อนาที</t>
  </si>
  <si>
    <t>13. เครื่องทำลายเอกสาร แบบตัดตรง ทำลายครั้งละ 10 แผ่น</t>
  </si>
  <si>
    <t>14. เครื่องทำลายเอกสาร แบบตัดตรง ทำลายครั้งละ 20 แผ่น</t>
  </si>
  <si>
    <t>15. เครื่องทำลายเอกสาร แบบตัดตรง ทำลายครั้งละ 30 แผ่น</t>
  </si>
  <si>
    <t>16. เครื่องทำลายเอกสาร แบบตัดละเอียด ทำลายครั้งละ 30 แผ่น</t>
  </si>
  <si>
    <t>17. เครื่องโทรสาร แบบใช้กระดาษธรรมดา ส่งเอกสารได้ครั้งละ 20 แผ่น</t>
  </si>
  <si>
    <t>18. เครื่องโทรสาร แบบใช้กระดาษธรรมดา ส่งเอกสารได้ครั้งละ 30 แผ่น</t>
  </si>
  <si>
    <t>19. ตู้เหล็ก แบบ 2 บาน</t>
  </si>
  <si>
    <t>20. ตู้เหล็ก แบบ 4 ลิ้นชัก</t>
  </si>
  <si>
    <t>21. ตู้เหล็กแบบเตี้ย บานเลื่อนกระจก พร้อมฐานรอง</t>
  </si>
  <si>
    <t>22. ตู้เหล็กบานเลื่อนกระจก</t>
  </si>
  <si>
    <t>23. ตู้เหล็กเก็บแบบฟอร์ม</t>
  </si>
  <si>
    <t>24. ตู้เตี้ย 2 บาน รุ่นเวคต้า 120 ซม.</t>
  </si>
  <si>
    <t>25. ตู้สูง</t>
  </si>
  <si>
    <t xml:space="preserve">26. ตู้ล้อเลื่อน 2 ลิ้น </t>
  </si>
  <si>
    <t>28. เก้าอี้ทำงาน</t>
  </si>
  <si>
    <t>29. เก้าอี้ประชุม</t>
  </si>
  <si>
    <t>30. โต๊ะทำงาน</t>
  </si>
  <si>
    <t>31. โต๊ะทำงาน แบบเหล็ก</t>
  </si>
  <si>
    <t>32. โต๊ะประชุม</t>
  </si>
  <si>
    <t>33. เครื่องเจาะกระดาษและเข้าเล่ม แบบเจาะกระดาษไฟฟ้าและเข้าเล่มมือโยก</t>
  </si>
  <si>
    <t>34. พัดลมติดฝาผนัง</t>
  </si>
  <si>
    <t>35. เครื่องดูดฝุ่น ขนาด 25 ลิตร</t>
  </si>
  <si>
    <t>36. ถังดับเพลิง  ขนาด 15 ปอนด์ ชนิด co2</t>
  </si>
  <si>
    <t>37. โต๊ะโค้งเก็บมุม</t>
  </si>
  <si>
    <t>38. เก้าอี้รับรองแขกยาวสแตนเลสล้วน (แบบ 4 ที่นั่ง)</t>
  </si>
  <si>
    <t>39. ชุดเก้าอี้รับแขกแบบยาว</t>
  </si>
  <si>
    <t>40. โต๊ะหมู่บูชา</t>
  </si>
  <si>
    <t>41. โซฟารับแขก</t>
  </si>
  <si>
    <t>42. โต๊ะกลางชุดรับแขก</t>
  </si>
  <si>
    <t>43. โทรศัพท์ตั้งโต๊ะ</t>
  </si>
  <si>
    <t>44. ตู้สาขาโทรศัพท์ ขนาดตู้ 2 สายนอก 8 สายใน</t>
  </si>
  <si>
    <t xml:space="preserve">45. ตู้อลูมิเนียม ขนาด 0.50 x 0.50 x 2.10 ม. ( L ) </t>
  </si>
  <si>
    <t>46. ถังน้ำแบบสแตนเลส ขนาดความจุ 2,500 ลิตร</t>
  </si>
  <si>
    <t>47. ตู้ใต้โต๊ะ</t>
  </si>
  <si>
    <t>48. ตู้ผนัง</t>
  </si>
  <si>
    <t>49. โต๊ะข้าง</t>
  </si>
  <si>
    <t>50. โต๊ะเอนกประสงค์</t>
  </si>
  <si>
    <t>51. กระดานปิดประกาศ</t>
  </si>
  <si>
    <t>52. กระดานไวท์บอร์ด</t>
  </si>
  <si>
    <t>53. โทรศัพท์เคลื่อนที่</t>
  </si>
  <si>
    <t>54. ม่านปรับแสง</t>
  </si>
  <si>
    <t>55. เคาน์เตอร์ชนิดตรงและโค้ง</t>
  </si>
  <si>
    <t xml:space="preserve">56. พาทิชั่น(ทึบ+กระจก) </t>
  </si>
  <si>
    <t>3.1.2 ครุภัณฑ์โฆษณาและเผยแพร่</t>
  </si>
  <si>
    <t>1. กล้องถ่ายภาพนิ่งระบบดิจิตอล ความละเอียดไม่น้อยกว่า 20 ล้านพิกเซล</t>
  </si>
  <si>
    <t>2. กล้องถ่ายภาพนิ่งระบบดิจิตอลความละเอียดไม่น้อยกว่า 16 ล้านพิกเซล</t>
  </si>
  <si>
    <t>3. กล้องบันทึกวีดิโอระบบดิจิตลอพร้อมอุปกรณ์</t>
  </si>
  <si>
    <t>4. เครื่องบันทึกเสียง</t>
  </si>
  <si>
    <t>5. เครื่องมัลติมิเดียโปรเจกเตอร์ ระดับ XGA  ขนาด 4,500 ANSI Lumens</t>
  </si>
  <si>
    <t>6. เครื่องมัลติมิเดียโปรเจกเตอร์ ระดับ XGA  ขนาด 3,500 ANSI Lumens</t>
  </si>
  <si>
    <t>7. เครื่องมัลติมิเดียโปรเจกเตอร์ ระดับ XGA  ขนาด 2,500 ANSI Lumens</t>
  </si>
  <si>
    <t xml:space="preserve">8. จอรับภาพ แบบขาตั้ง 70 นิ้ว </t>
  </si>
  <si>
    <t>9. จอรับภาพ ชนิดมอเตอร์ไฟฟ้า ขนาดเส้นทแยงมุม 120 นิ้ว</t>
  </si>
  <si>
    <t>10. จอรับภาพ ชนิดมอเตอร์ไฟฟ้า ขนาดเส้นทแยงมุม 100 นิ้ว</t>
  </si>
  <si>
    <t>11. โทรทัศน์ แอล อี ดี (LED TV) แบบ smart TV  ระดับความละเอียดจอภาพ 1920x1080 พิกเซล ขนาด 55 นิ้ว</t>
  </si>
  <si>
    <t>12. โทรทัศน์ แอล อี ดี (LED TV) แบบ smart TV  ระดับความละเอียดจอภาพ 1920x1080 พิกเซล ขนาด 48 นิ้ว</t>
  </si>
  <si>
    <t>13. โทรทัศน์แอล อีดี (LED TV) แบบ Smart TV ระดับความละเอียดจอภาพ 1366 x 768 พิกเซล ขนาด 32 นิ้ว</t>
  </si>
  <si>
    <t>14. โทรทัศน์แอล อีดี (LED TV) แบบ Smart TV ระดับความละเอียดจอภาพ3840x2160 พิกเซล ขนาด 49 นิ้ว</t>
  </si>
  <si>
    <t>15. โทรทัศน์แอล อีดี (LED TV) แบบ Smart TV ระดับความละเอียดจอภาพ 3840x2160 พิกเซล ขนาด 55 นิ้ว</t>
  </si>
  <si>
    <t xml:space="preserve">16. จานรับสัญญาณทีวี </t>
  </si>
  <si>
    <t>3.1.3 ครุภัณฑ์ไฟฟ้าและวิทยุ</t>
  </si>
  <si>
    <t>1. เครื่องมือวัดและวิเคราะห์ค่าทางไฟฟ้า</t>
  </si>
  <si>
    <t>2. ชุดเครื่องเสียง</t>
  </si>
  <si>
    <t xml:space="preserve">3. ชุดไมค์ประชุมดิจิทอล พร้อมลำโพงและเครื่องควบคุม </t>
  </si>
  <si>
    <t>4. ลำโพง</t>
  </si>
  <si>
    <t xml:space="preserve">5. เครื่องขยายเสียง </t>
  </si>
  <si>
    <t>6. วิทยุสื่อสาร</t>
  </si>
  <si>
    <t>3.1.4 ครุภัณฑ์งานบ้านงานครัว</t>
  </si>
  <si>
    <t>1. เครื่องทำน้ำร้อน-น้ำเย็น แบบต่อท่อ ขนาด 2 ก๊อก</t>
  </si>
  <si>
    <t>2. เครื่องทำน้ำเย็น แบบต่อท่อ ขนาด 1 ก๊อก</t>
  </si>
  <si>
    <t xml:space="preserve">3. ตู้เย็น ขนาด 13 คิวบิกฟุต </t>
  </si>
  <si>
    <t xml:space="preserve">4. ตู้เย็น ขนาด 9 คิวบิกฟุต </t>
  </si>
  <si>
    <t xml:space="preserve">5. ตู้เย็น ขนาด 5 คิวบิกฟุต </t>
  </si>
  <si>
    <t>6. ตู้แช่อาหาร ขนาด 13 คิวบิกฟุต</t>
  </si>
  <si>
    <t>7. ชุดรับแขก</t>
  </si>
  <si>
    <t>8. เครื่องตัดหญ้าแบบข้อแข็ง</t>
  </si>
  <si>
    <t>9. เครื่องตัดหญ้าแบบข้ออ่อน</t>
  </si>
  <si>
    <t>10. เครื่องตัดหญ้าแบบเข็น</t>
  </si>
  <si>
    <t>11. กระติกน้ำร้อน 3 ลิตร</t>
  </si>
  <si>
    <t>12. เตาแก๊ส</t>
  </si>
  <si>
    <t>13. เตาอบไมโครเวฟ</t>
  </si>
  <si>
    <t>14. มู่ลี่ปรับแสง</t>
  </si>
  <si>
    <t>3.1.5 ครุภัณฑ์สำรวจ</t>
  </si>
  <si>
    <t xml:space="preserve">    (1) เครื่องหาพิกัดด้วยสัญญาณดาวเทียม แบบพกพา</t>
  </si>
  <si>
    <t>3.1.6 ครุภัณฑ์ยานพาหนะและขนส่ง</t>
  </si>
  <si>
    <t xml:space="preserve">   (1) รถจักรยานยนต์ 110 ซีซี แบบเกียร์ธรรมดา</t>
  </si>
  <si>
    <t xml:space="preserve">   (2) รถจักรยานยนต์ 110 ซีซี แบบเกียร์อัตโนมัติ</t>
  </si>
  <si>
    <t xml:space="preserve">   (3) จักรยานไฟฟ้า</t>
  </si>
  <si>
    <t>3.1.7 ครุภัณฑ์โรงงาน</t>
  </si>
  <si>
    <t xml:space="preserve">    (1) เวอร์เนียคาลิปเปอร์ (Vernier Caliper)</t>
  </si>
  <si>
    <t>3.1.8 ครุภัณฑ์นวัตกรรมไทย-ด้านไฟฟ้า อิเล็กทรอนิกส์ และโทรคมนาคม</t>
  </si>
  <si>
    <t>3.2 ค่าที่ดินและสิ่งก่อสร้าง</t>
  </si>
  <si>
    <t>3.2.1 ค่าปรับปรุงสิ่งก่อสร้างอื่น</t>
  </si>
  <si>
    <t xml:space="preserve"> 1.ค่าปรับปรุงอาคารสำนักงานและสิ่งก่อสร้าง 6 แห่ง</t>
  </si>
  <si>
    <t xml:space="preserve">  (1) ปัตตานี</t>
  </si>
  <si>
    <t>ปรับปรุง สนง. เนื่องจากได้รับพื้นที่สำนักงานเพิ่ม 120 ตารางเมตร และมีสภาพเก่า ทรุดโทรม (เดิมมีพื้นที่ใช้สอย 43 ตรม.)</t>
  </si>
  <si>
    <t xml:space="preserve">  (2) ระนอง</t>
  </si>
  <si>
    <t>ปรับปรุงภูมิทัศน์ ถมดิน เกลี่ยดิน ปลูกหญ้า (ได้รับงบก่อสร้าง สนง. ปี 60)</t>
  </si>
  <si>
    <t xml:space="preserve">  (3) ศรีสะเกษ</t>
  </si>
  <si>
    <t>ป้อมยาม บอร์ดประชาสัมพันธ์ (ได้รับงบก่อสร้าง สนง.ปี 62)</t>
  </si>
  <si>
    <t xml:space="preserve">  (4) สุพรรณบุรี</t>
  </si>
  <si>
    <t>ปรับปรุงสำนักงาน เช่น ติดตั้งโครงเคร่าเหล็ก ซ่อมฝ้าเพดาน ปรับปรุงระบบไฟฟ้า (ได้พื้นที่สำนักงานเพิ่ม เดิมมีพื้นที่ 146 ตร.ม.)</t>
  </si>
  <si>
    <t xml:space="preserve">  (5) อุทัยธานี</t>
  </si>
  <si>
    <t>ปรับปรุงสำนักงาน ทาสี ป้ายสำนักงาน ระแนงบังแดด ปูพื้น</t>
  </si>
  <si>
    <t xml:space="preserve">  (6) พัทลุง</t>
  </si>
  <si>
    <t>ถมดิน คูระบายน้ำ คสล. ลาน คสล. ทางเท้ารอบสำนักงาน คสล. (ได้รับงบก่อสร้าง สนง.ปี 61)</t>
  </si>
  <si>
    <t>3.2.2 ค่าก่อสร้าง</t>
  </si>
  <si>
    <t xml:space="preserve"> 1. ค่าก่อสร้างสำนักงานและสิ่งก่อสร้างประกอบ จำนวน 4 แห่ง</t>
  </si>
  <si>
    <t xml:space="preserve">  (1) กำแพงเพชร</t>
  </si>
  <si>
    <t>ก่อสร้างสำนักงาน ถมที่ ป้าย เสาธง รั้ว คสล. ระบบระบายน้ำ ระบบไฟฟ้า ประปา ครุภัณฑ์ เช่น โต๊ะ เก้าอี้ ตู้ ผ้าม่าน ชุดเครื่องเสียง แผงโซล่าเซล</t>
  </si>
  <si>
    <t xml:space="preserve">  (2) พะเยา</t>
  </si>
  <si>
    <t xml:space="preserve">ก่อสร้างสำนักงาน </t>
  </si>
  <si>
    <t xml:space="preserve">  (3) สุโขทัย</t>
  </si>
  <si>
    <t xml:space="preserve">ก่อสร้างสำนักงาน ติดตั้งหม้อแปลง รั้ว กำแพง ป้ายสำนักงาน ขยายเขตไฟฟ้า ขยายเขตระบบน้ำประปา </t>
  </si>
  <si>
    <t xml:space="preserve">  (4) ตรัง</t>
  </si>
  <si>
    <t xml:space="preserve">      - เชียงราย</t>
  </si>
  <si>
    <t>กิจกรรม 1.2 : บริหารจัดการพลังงานในส่วนกลาง</t>
  </si>
  <si>
    <t>ตัวชี้วัด</t>
  </si>
  <si>
    <t xml:space="preserve">ตัวชี้วัดเชิงปริมาณ : พัฒนาระบบสารสนเทศเพื่อช่วยสนับสนุนและเพิ่มประสิทธิภาพในสำนักงานปลัดกระทรวงพลังงาน อย่างน้อย 1 ระบบ 
</t>
  </si>
  <si>
    <t xml:space="preserve">ตัวชี้วัดเชิงคุณภาพ : ระดับคะแนนการประเมินคุณธรรมและความโปร่งใสในการดำเนินงานของหน่วยงานภาครัฐ (Integrity &amp; Transparency Assessment : ITA)  ของกระทรวงพลังงาน ไม่ต่ำกว่าร้อยละ 80
</t>
  </si>
  <si>
    <t xml:space="preserve">    (1) เงินตอบแทนการปฏิบัติงานนอกเวลาราชการ</t>
  </si>
  <si>
    <t xml:space="preserve">    (2) ค่าตอบแทนคณะกรรมการ (ค่าเบี้ยประชุม)</t>
  </si>
  <si>
    <t xml:space="preserve">    (3) เงินสมนาคุณคณะกรรมการสอบสวนวินัยข้าราชการ</t>
  </si>
  <si>
    <t xml:space="preserve">    (4) เงินค่าตอบแทนการสอบ</t>
  </si>
  <si>
    <t xml:space="preserve">    (5) ค่าตอบแทนสำหรับที่ปรึกษาผู้ตรวจราชการภาคประชาชน</t>
  </si>
  <si>
    <t xml:space="preserve">    (6) ค่าตอบแทนในการปฏิบัติงานให้แก่ผู้ที่มีอายุครบ 60 ปีบริบูรณ์ ตำแหน่ง ผู้เชี่ยวชาญด้านกฎหมาย</t>
  </si>
  <si>
    <t xml:space="preserve">    (7) ค่าตอบแทนเหมาจ่ายแทนการจัดหารถประจำตำแหน่ง 10 คัน
        - ปพน 1 ท่าน (41,000 บาท/ด.)
        - รปพน. 2 ท่าน (31800 บาท/ด.)
        -  ผตร.6 ท่าน  (31,800บ/ด.)
        - ผช.ปพน. 1 ท่าน (25,400 บ/ด.)</t>
  </si>
  <si>
    <t xml:space="preserve">    (1) ค่าเบี้ยเลี้ยง ค่าเช่าที่พักและค่าพาหนะ</t>
  </si>
  <si>
    <t xml:space="preserve">    (2) ค่าซ่อมแซมยานพาหนะและขนส่ง</t>
  </si>
  <si>
    <t xml:space="preserve">    (3) ค่าซ่อมแซมอาคารสถานที่</t>
  </si>
  <si>
    <t xml:space="preserve">    (4) ค่าซ่อมแซมครุภัณฑ์</t>
  </si>
  <si>
    <t xml:space="preserve">    (5) ค่าจ้างเหมาบุคลากรช่วยปฏิบัติงานส่วนกลาง</t>
  </si>
  <si>
    <t xml:space="preserve">    (6) ค่าจ้างเหมาบริการ</t>
  </si>
  <si>
    <t xml:space="preserve">        6.1) ค่าจ้างเหมาบริการอื่นๆ</t>
  </si>
  <si>
    <t>6.1.1) ค่าจ้างรักษาความปลอดภัย</t>
  </si>
  <si>
    <t>6.1.2) ค่าจ้างพนักงานทำความสะอาด</t>
  </si>
  <si>
    <t>6.1.3) บำรุงรักษาระบบโสตทัศนุปกรณ์ ห้องประชุมชั้น 15</t>
  </si>
  <si>
    <t xml:space="preserve">6.1.4) ค่าบำรุงรักษาระบบCall center SIEMENS HIPATH 4000IP PABX  </t>
  </si>
  <si>
    <t>6.1.5) บำรุงรักษาดูแลระบบ IP-Phone</t>
  </si>
  <si>
    <t>6.1.6) ค่ากำจัดมด แมลงสาบ และหนู</t>
  </si>
  <si>
    <t>6.1.7)  ค่าเช่าเครื่องถ่ายเอกสาร</t>
  </si>
  <si>
    <t>6.1.8) จ้างบำรุงรักษาระบบปรับอากาศ สป.พน.</t>
  </si>
  <si>
    <t>6.1.9) จ้างบำรุงรักษาระบบสุขาภิบาล</t>
  </si>
  <si>
    <t>6.1.10) ค่าจ้างบำรุงรักษาระบบ  Acess Control</t>
  </si>
  <si>
    <t>6.1.11)  ค่าน้ำเย็น fcu ชั้น 15,22,23,24 และชั้น 25</t>
  </si>
  <si>
    <t>6.1.12)  ค่าจ้างเหมาบำรุงรักษาระบบทะเบียนทรัพย์สิน</t>
  </si>
  <si>
    <t>6.1.13) ค่าเช่ารถส่วนกลาง</t>
  </si>
  <si>
    <t>ค่าเช่ารถยนต์ รมว.พน. 6 เดือนในส่วนที่ไม่ได้ตั้งในการการผูกพันใหม่ 0.4590 ลบ.</t>
  </si>
  <si>
    <t xml:space="preserve">6.1.14) ต่ออายุลิขสิทธิ์โปรแกรมป้องกันและกำจัดไวรัสคอมพิวเตอร์ (Anti-Virus) จำนวน 1,000 ลิขสิทธิ์ </t>
  </si>
  <si>
    <t>6.1.15) ค่าบำรุงรักษาห้องประชุมชั้น 15</t>
  </si>
  <si>
    <t xml:space="preserve">       6.2) ค่าบำรุงรักษาอุปกรณ์คอมพิวเตอร์และเครือข่าย</t>
  </si>
  <si>
    <t>6.2.1) ค่าบำรุงรักษาอุปกรณ์เครือข่ายและอุปกรณ์คอมพิวเตอร์แม่ข่าย และอุปกรณ์สำรองข้อมูล</t>
  </si>
  <si>
    <t>6.2.2) ค่าบำรุงรักษาเครื่องคอมพิวเตอร์ลูกข่ายและอุปกรณ์ต่อพ่วง</t>
  </si>
  <si>
    <t xml:space="preserve">       6.3) ค่าบำรุงรักษาระบบสารสนเทศ    </t>
  </si>
  <si>
    <t xml:space="preserve">6.3.1) ค่าบำรุงรักษาศูนย์กลางสั่งการด้านพลังงานประจำกระทรวงพลังงาน </t>
  </si>
  <si>
    <t xml:space="preserve">6.3.2) ค่าบำรุงรักษาโปรแกรมระบบสารสนเทศทางภูมิศาสตร์ GIS    </t>
  </si>
  <si>
    <t xml:space="preserve">6.3.3) ค่าบำรุงรักษาระบบCall center SIEMENS HIPATH 4000IP PABX  </t>
  </si>
  <si>
    <t>6.3.4) ค่าบำรุงรักษาระบบสนับสนุนสำหรับห้อง Data Center</t>
  </si>
  <si>
    <t>6.3.5)  ค่าบำรุงรักษาระบบการประชุมสำหรับห้องบัญชาการยุทธศาสตร์ (War Room)</t>
  </si>
  <si>
    <t>6.3.6) ค่าบำรุงรักษาห้องประชุม 1 ชั้น 15</t>
  </si>
  <si>
    <t xml:space="preserve">6.3.7) ค่าบำรุงรักษา Anti Virus จำนวน 1,000 ลิขสิทธิ์ </t>
  </si>
  <si>
    <t>6.3.8) ค่าจ้างปรับปรุงและพัฒนาระบบเครือข่าย Internet และ Website</t>
  </si>
  <si>
    <t xml:space="preserve">    (7) ค่าใช้จ่ายในการสัมมนาและฝึกอบรม</t>
  </si>
  <si>
    <t xml:space="preserve">ค่าใช้จ่ายในการพัฒนาบุคลากร 
1. การสัมมนาและฝึกอบรม (0.7224)
2. อบรมพัฒนาบุคลากรของกลุ่ม กพร  (0.05 ลบ.)
</t>
  </si>
  <si>
    <t xml:space="preserve">    (8) ค่าลงทะเบียน</t>
  </si>
  <si>
    <t xml:space="preserve"> 2 หลักสูตร 
1. โครงการอบรมหลักสูตรผู้ตรวจราชการระดับกระทรวงสำหรับผู้ตรวจราชการใหม่ (สำนักงานปลัดสำนักนายกรัฐมนตรี) (0.3900 ลบ.)
 2. ลงทะเบียนหลักสูตรหน่วยงานภายนอก (0.1200 ลบ.)</t>
  </si>
  <si>
    <t xml:space="preserve">    (10) ค่าใช้จ่ายระบบปรับอากาศในห้อง Data Center และค่าน้ำเย็น FCU</t>
  </si>
  <si>
    <t xml:space="preserve">    (11) ค่าน้ำดื่ม</t>
  </si>
  <si>
    <t xml:space="preserve">    (12) ค่าอาหารว่างจัดประชุม</t>
  </si>
  <si>
    <t xml:space="preserve">    (13) ค่าประชาสัมพันธ์รับสมัครงานและค่าเช่าสถานที่สอบแข่งขัน</t>
  </si>
  <si>
    <t xml:space="preserve">    (14) ค่าจ้างบำรุงรักษาระบบ Fire Suppression</t>
  </si>
  <si>
    <t>รายการผูกพัน</t>
  </si>
  <si>
    <t xml:space="preserve">    (15) ค่าเช่าสำนักงาน </t>
  </si>
  <si>
    <t xml:space="preserve"> สัญญาเดิม 62-64</t>
  </si>
  <si>
    <t xml:space="preserve">    (16)  ค่าเช่ารถยนต์ประจำตำแหน่ง เลขา รมว. (ปี 2561-2565)</t>
  </si>
  <si>
    <t>ปี 2561-2565</t>
  </si>
  <si>
    <t xml:space="preserve">    (17) ค่าเช่ารถยนต์ประจำตำแหน่ง รมว. พลังงาน</t>
  </si>
  <si>
    <t xml:space="preserve"> - รมว. 1 คัน (ปี 2563-2567)  = 918,000 บาท</t>
  </si>
  <si>
    <t xml:space="preserve">    (18)  ค่าเช่ารถยนต์ราชการส่วนกลาง จำนวน 5 คัน </t>
  </si>
  <si>
    <t>ขอใหม่ ปี 64-69</t>
  </si>
  <si>
    <t xml:space="preserve">    (3) วัสดุบันทึกภาพนิ่ง-วีดีโอ,วัสดุศิลป์</t>
  </si>
  <si>
    <t xml:space="preserve">    (4) วัสดุหนังสือ วารสาร และตำรา</t>
  </si>
  <si>
    <t xml:space="preserve">    (5) วัสดุคอมพิวเตอร์</t>
  </si>
  <si>
    <t xml:space="preserve">    (6) วัสดุยานพาหนะและขนส่ง</t>
  </si>
  <si>
    <t xml:space="preserve">    (7) วัสดุไฟฟ้าและวิทยุ</t>
  </si>
  <si>
    <t xml:space="preserve">    (8) วัสดุงานบ้านงานครัว</t>
  </si>
  <si>
    <t xml:space="preserve">   (9) วัสดุอื่นๆ เป็นค่าวัสดุอุปกรณ์สำหรับงานอาคารสถานที่ในการซ่อมแซมเบื้องต้น ของ สป.พน.)</t>
  </si>
  <si>
    <t xml:space="preserve">   (10) ค่าบำรุงรักษาระบบ Server</t>
  </si>
  <si>
    <t>2.2 ค่าสาธารณูโภค</t>
  </si>
  <si>
    <t xml:space="preserve"> - ค่าเช่าบริการอินเตอร์เน็ต</t>
  </si>
  <si>
    <t>ส่วนกลาง ต่างจังหวัด</t>
  </si>
  <si>
    <t xml:space="preserve"> - ค่าเช่า ISDN แบบ BAI (3 วงจร)</t>
  </si>
  <si>
    <t xml:space="preserve"> - ค่าเช่าใช้บริการเชื่อมโยงเครือข่ายสำนักงานพลังงานจังหวัด</t>
  </si>
  <si>
    <t>3.1.1 ค่าครุภัณฑ์สำนักงาน</t>
  </si>
  <si>
    <t xml:space="preserve"> (1) เครื่องทำลายเอกสาร แบบตัดละเอียด ทำลายครั้งละ 10 แผ่น</t>
  </si>
  <si>
    <t xml:space="preserve"> (2) โทรศัพท์เคลื่อนที่</t>
  </si>
  <si>
    <t>3.1.2 ครุภัณฑ์คอมพิวเตอร์</t>
  </si>
  <si>
    <t>1. เครื่องคอมพิวเตอร์ สำหรับงานประมวลผล แบบที่ 1 (จอขนาดไม่น้อยกว่า 19 นิ้ว) 
(131 เครื่อง)</t>
  </si>
  <si>
    <t>2. เครื่องคอมพิวเตอร์ All In One สำหรับประมวลผลและงานนำเสนอ Infographic 
ขั้นสูง (1 เครื่อง)</t>
  </si>
  <si>
    <t>3. เครื่องคอมพิวเตอร์โน้ตบุ้ค สำหรับงานประมวลผล (23 เครื่อง)</t>
  </si>
  <si>
    <t>4. คอมพิวเตอร์แท็ปเล็ต (18 เครื่อง)</t>
  </si>
  <si>
    <t>5. เครื่องพิมพ์ชนิด Dot Matrix Printer แบบแคร่ยาว  (2 เครื่อง)</t>
  </si>
  <si>
    <t xml:space="preserve">6. เครื่องพิมพ์แบบฉีดหมึก (Inkjet Printer) สำหรับกระดาษขนาด A3 </t>
  </si>
  <si>
    <t>7. เครื่องพิมพ์ชนิดเลเซอร์ ชนิด LED ขาวดำ แบบ Network แบบที่ 2 (38หน้า/นาที) 
(25 เครื่อง)</t>
  </si>
  <si>
    <t>8. เครื่องพิมพ์เลเซอร์หรือ LED สีชนิด Network แบบที่ 2 (27 หน้า/นาที) (7 เครื่อง)</t>
  </si>
  <si>
    <t xml:space="preserve">9. เครื่องพิมพ์เลเซอร์หรือ LED ขาวดำ ชนิด Network สำหรับกระดาษขนาด A3 </t>
  </si>
  <si>
    <t xml:space="preserve">10. เครื่องพิมพ์Multifunction เลเซอร์หรือ LED สี  (19 เครื่อง) </t>
  </si>
  <si>
    <t>11. สแกนเนอร์ สำหรับงานเก็บเอกสารระดับศูนย์บริการ แบบที่ 2 (18 เครื่อง)</t>
  </si>
  <si>
    <t>12. เครื่องสำรองไฟฟ้า ขนาด 800 VA (131 เครื่อง)</t>
  </si>
  <si>
    <t>13. ชุดโปรแกรมระบบปฏิบัติการสำหรับเครื่องไมโครคอมพิวเตอร์และเครื่องคอมพิวเตอร์โน๊ตบุ๊ก (154 ชุด)</t>
  </si>
  <si>
    <t>14. เครื่องพิมพ์ชนิดพกพา (Mobile Printer) (1 เครื่อง)</t>
  </si>
  <si>
    <t>15. อุปกรณ์สำหรับจัดเก็บข้อมูลแบบภายนอก (External Storage) (1 เครื่อง)</t>
  </si>
  <si>
    <t>16. อุปกรณ์จัดเก็บ Log File ระบบเครือข่าย แบบที่ 3 (1 เครื่อง)</t>
  </si>
  <si>
    <t>17. อุปกรณ์ป้องกันเครือข่าย (Next Generation Firewall) แบบที่ 2 (2 เครื่อง)</t>
  </si>
  <si>
    <t xml:space="preserve">18. ตู้สำหรับจัดเก็บเครื่องคอมพิวเตอร์และอุปกรณ์แบบที่ 2 (ขนาด 42U) </t>
  </si>
  <si>
    <t>19. เครื่องแม่ข่ายสำหรับใช้งานระบบเครื่องคอมพิวเตอร์แม่ข่ายเสมือน (2 เครื่อง)</t>
  </si>
  <si>
    <t>20. อุปกรณ์กระจายสัญญาณ (L3 Switch) ขนาด 24 ช่อง (Core SW) (2 เครื่อง)</t>
  </si>
  <si>
    <t>21. อุปกรณ์กระจายสัญญาณ (L3 Switch) ขนาด 48 ช่อง (TOR SW) (1 เครื่อง)</t>
  </si>
  <si>
    <t>22. อุปกรณ์กระจายสัญญาณ (L2 Switch) ขนาด 48 ช่อง แบบ POE</t>
  </si>
  <si>
    <t>23. อุปกรณ์กระจายสัญญาณ (L2 Switch) ขนาด 24 ช่อง แบบ POE (3 เครื่อง)</t>
  </si>
  <si>
    <t>24. ชุดโปรแกรมจัดการสำนักงานที่มีลิขสิทธิ์ถูกต้องตามกฏหมาย (89 ชุด)</t>
  </si>
  <si>
    <t>25 .ระบบเครื่องคอมพิวเตอร์แม่ข่ายเสมือน (1 ระบบ)</t>
  </si>
  <si>
    <t xml:space="preserve"> - ระบบบริหารส่วนกลางสำหรับคอมพิวเตอร์เสมือน vCenter Standard 
จำนวน 1 ลิขสิทธิ์</t>
  </si>
  <si>
    <t xml:space="preserve"> - โปรแกรม VSphere Enterprise Plus จำนวน 4 ลิขสิทธิ์</t>
  </si>
  <si>
    <t>3.1.3 ครุภัณฑ์โฆษณาและเผยแพร่</t>
  </si>
  <si>
    <t>(1) เครื่องมัลติมีเดียโปรเจคเตอร์ ระดับ XGA ขนาดไม่น้อยกว่า 3,000 ANSI Lumens</t>
  </si>
  <si>
    <t>(2) เครื่องมัลติมีเดียโปรเจคเตอร์ ระดับ XGA ขนาดไม่น้อยกว่า 3,500 ANSI Lumens</t>
  </si>
  <si>
    <t>แผนงานยุทธศาสตร์</t>
  </si>
  <si>
    <t>วงเงิน 1/4 = 37.8636</t>
  </si>
  <si>
    <t>แผนงานยุทธศาสตร์: ด้านการสร้างความสามารถในการแข่งขัน</t>
  </si>
  <si>
    <t xml:space="preserve">ผลผลิต/โครงการ  : โครงการเพิ่มสมรรถนะด้านการบริหารและจัดการพลังงานครบวงจรในชุมชนระดับตำบลและวิสาหกิจชุมชน </t>
  </si>
  <si>
    <t xml:space="preserve">กิจกรรม : เพิ่มสมรรถนะด้านการบริหารและจัดการพลังงานครบวงจรในชุมชนระดับตำบลและวิสาหกิจชุมชน </t>
  </si>
  <si>
    <t>ตัวชี้วัดเชิงปริมาณ : โครงการด้านพลังงานชุมชน สามารถลดการใช้พลังงานได้รวมไม่น้อยกว่า 
1 KTOE/ปี</t>
  </si>
  <si>
    <t>ตัวชี้วัดเชิงคุณภาพ :  ร้อยละของครัวเรือนต้นแบบด้านพลังงานสามารถลดการใช้พลังงานอย่างน้อย หรือมีการใช้พลังงานทดแทนเพิ่มขึ้นอย่างน้อยร้อยละ 10</t>
  </si>
  <si>
    <t>4. งบรายจ่ายอื่น</t>
  </si>
  <si>
    <t xml:space="preserve">    (1) โครงการเพิ่มสมรรถนะด้านการบริหารและจัดการพลังงานครบวงจรในชุมชนระดับตำบล และเครือข่ายพลังงานชุมชน </t>
  </si>
  <si>
    <r>
      <rPr>
        <u/>
        <sz val="16"/>
        <color theme="1"/>
        <rFont val="TH SarabunPSK"/>
        <family val="2"/>
      </rPr>
      <t>สรุปรายละเอียด</t>
    </r>
    <r>
      <rPr>
        <sz val="16"/>
        <color theme="1"/>
        <rFont val="TH SarabunPSK"/>
        <family val="2"/>
      </rPr>
      <t xml:space="preserve"> เพื่อเสริมสร้างศักยภาพ/ ลดต้นทุนด้านพลังงานในกระบวนการผลิต 25 % ของผลิตภัณฑ์ชุมชน/SME/อุตสาหกรรมในครัวเรือน/กลุ่มวิสาหกิจโดยการส่งเสริม สนับสนุนและส่งมอบอุปกรณ์ในการประหยัดพลังงานกับกลุ่มเป้าหมายในพื้นที่</t>
    </r>
  </si>
  <si>
    <t>5. งบเงินอุดหนุน</t>
  </si>
  <si>
    <t xml:space="preserve">    (1) โครงการเพิ่มสมรรถนะด้านการบริหารและจัดการพลังงานครบวงจรในชุมชนระดับตำบลและเครื่อข่ายพลังงานชุมชน</t>
  </si>
  <si>
    <r>
      <rPr>
        <u/>
        <sz val="16"/>
        <color theme="1"/>
        <rFont val="TH SarabunPSK"/>
        <family val="2"/>
      </rPr>
      <t>สรุปรายละเอียด</t>
    </r>
    <r>
      <rPr>
        <sz val="16"/>
        <color theme="1"/>
        <rFont val="TH SarabunPSK"/>
        <family val="2"/>
      </rPr>
      <t xml:space="preserve"> อุดหนุนเทคโนโลยีพลังงานชุมชน สำหรับกลุ่มเป้าหมายของพื้นที่ อปท.ที่เข้าร่วมโครงการฯ 30.00 ลบ. สำหรับโรงเรียนพลังงานชุมชน 6.00 ลบ. ศูนย์เรียนรู้ 4 แห่ง 1.00 ลบ. กลุ่มวิสาหกิจ 13.5 ลบ. ลบ.</t>
    </r>
  </si>
  <si>
    <t>ผลผลิต/โครงการ  : โครงการพัฒนายุทธศาสตร์พลังงานและสร้างการมีส่วนร่วมของประชาชน</t>
  </si>
  <si>
    <t>กิจกรรม : สร้างการมีส่วนร่วมของประชาชนส่วนภูมิภาค</t>
  </si>
  <si>
    <t>ตัวชี้วัดเชิงปริมาณ : จำนวนพื้นที่สร้างความรู้ความเข้าใจและพัฒนาการสื่อสารด้านพลังงาน จำนวน 20 จังหวัด</t>
  </si>
  <si>
    <t>ตัวชี้วัดคุณภาพ :ร้อยละของประเด็นปัญหาในการขับเคลื่อนการการกำกับกิจการพลังงานในส่วนภูมิภาคที่มีการเสนอแนวทางการแก้ไข ร้อยละ 60</t>
  </si>
  <si>
    <t xml:space="preserve">    (1) โครงการสร้างความรู้ความเข้าใจและพัฒนาการสื่อสารด้านพลังงานเพื่อเจตคติที่ดีต่อการขับเคลื่อนงานพลังงานในชุมชน ปีงบประมาณ 2564</t>
  </si>
  <si>
    <t xml:space="preserve">จัดทำหลักสูตรที่เหมาะสมเพื่อเสริมสร้างความรู้ความเข้าใจในพื้นที่เป้าหมาย ให้เกิดความต่อเนื่องและยั่งยืน  พัฒนาศักยภาพเครือข่ายสู่การเป็นนักสื่อสารพลังงาน ด้านการสื่อสารนโยบายพลังงาน ให้ความรู้ความเข้าใจกับประชาชนในพื้นที่ และให้ข้อมูลข่าวสารที่ตรงประเด็นและเหมาะสมกับพื้นที่เป้าหมาย เพื่อสร้างการยอมรับและให้ความไว้วางใจต่อนโยบายการพัฒนาพลังงานผ่านกระบวนการมีส่วนร่วมของภาคส่วนต่างๆ
</t>
  </si>
  <si>
    <t xml:space="preserve">   (2) โครงการพัฒนาประสิทธิผลการดำเนินงานเชิงยุทธศาสตร์ตามแผนพลังงานเชิงพื้นที่</t>
  </si>
  <si>
    <t xml:space="preserve">เพิ่มประสิทธิภาพการใช้ระบบฐานข้อมูลด้านพลังงานศักยภาพจังหวัดและเครื่องมือสารสนเทศในการจัดทำแผนและดำเนินโครงการด้านพลังงาน พัฒนาศักยภาพบุคลากรให้สามารถขับเคลื่อนงานเชิงยุทธศาสตร์ตามแผนพลังงานเชิงพื้นที่อย่างมุ่งผลสัมฤทธิ์ สนับสนุนการขับเคลื่อนโครงการเชิงยุทธศาสตร์ในพื้นที่ซึ่งสะท้อนเป้าหมายประเทศ
</t>
  </si>
  <si>
    <t xml:space="preserve">    (3) โครงการเพิ่มประสิทธิภาพการบูรณการการปฏิบัติงานร่วมกันระหว่างสำนักงานพลังงานจังหวัด องค์กรปกครองส่วนท้องถิ่น และผู้ประกอบการในพื้นที่</t>
  </si>
  <si>
    <r>
      <rPr>
        <u/>
        <sz val="16"/>
        <color theme="1"/>
        <rFont val="TH SarabunPSK"/>
        <family val="2"/>
      </rPr>
      <t>สรุปรายละเอียด</t>
    </r>
    <r>
      <rPr>
        <sz val="16"/>
        <color theme="1"/>
        <rFont val="TH SarabunPSK"/>
        <family val="2"/>
      </rPr>
      <t xml:space="preserve"> เกิดการทำงานร่วมกันระหว่างสำนักงานพลังงานจังหวัด องค์กรปกครองส่วนท้องถิ่นและผู้ประกอบการมีการบูรณาการระหว่างกันมากยิ่งขึ้น เพิ่มประสิทธิภาพในการตรวจสอบ ควบคุม และกำกับดูแลกิจการด้านพลังงานในทุกประเภท 
และลดการกระทำผิดกฎหมาย ระเบียบ ตลอดจนข้อบังคับต่างๆ ด้านพลังงานที่เกิดจากการขาดความรู้ความเข้าใจของหน่วยงานในพื้นที่</t>
    </r>
  </si>
  <si>
    <t xml:space="preserve">    (4) โครงการพัฒนาบุคลากรในการพัฒนาโรงไฟฟ้าฐานในชุมชน (ระดับความรู้ทั่วไป) ภายใต้ข้อตกลงความร่วมมือระหว่างกระทรวงพลังงานกับสำนักงานส่งเสริมการศึกษานอกระบบและการศึกษาตามอัธยาศัย (สำนักงาน กศน.)</t>
  </si>
  <si>
    <r>
      <rPr>
        <u/>
        <sz val="16"/>
        <color theme="1"/>
        <rFont val="TH SarabunPSK"/>
        <family val="2"/>
      </rPr>
      <t>สรุปรายละเอียด</t>
    </r>
    <r>
      <rPr>
        <sz val="16"/>
        <color theme="1"/>
        <rFont val="TH SarabunPSK"/>
        <family val="2"/>
      </rPr>
      <t xml:space="preserve"> เสริมสร้างความตระหนักรู้ด้านพลังงาน ซึ่งมุ่งเป้าในภาคประชาชนในการพัฒนาโรงไฟฟ้าฐานในชุมชน ผ่านการพัฒนาครู ของสำนักงาน กศน. พัฒนาศักยภาพของบุคลากรของสำนักงาน กศน. ในการพัฒนาโรงไฟฟ้าฐานในชุมชน (ระดับความรู้ทั่วไป) ตามแนวทางของข้อตกลงความร่วมมือระหว่างกระทรวงพลังงานกับ สำนักงาน กศน
</t>
    </r>
  </si>
  <si>
    <t>กิจกรรม  : พัฒนายุทธศาสตร์พลังงานส่วนกลาง</t>
  </si>
  <si>
    <t>ตัวชี้วัดเชิงปริมาณ : ขยายความร่วมมือกับต่างประเทศเพื่อสร้างความมั่นคงด้านพลังงานไม่น้อยกว่า 
2 เรื่อง</t>
  </si>
  <si>
    <t>ตัวชี้วัดเชิงคุณภาพ :  ร้อยละความสำเร็จในการพัฒนาระบบรองรับสภาวะฉุกเฉินด้านพลังงาน ตามแผนงานที่กำหนด ร้อยละ 80</t>
  </si>
  <si>
    <t xml:space="preserve">    (1) โครงการพัฒนาระบบการบริหารจัดการและเชื่อมโยงข้อมูลเพื่อการวิเคราะห์ยุทธศาสตร์และแผน</t>
  </si>
  <si>
    <t xml:space="preserve"> - เพื่อพัฒนาระบบบริหารข้อมูลด้านพลังงานที่เป็นมาตรฐาน
 - เพื่อเชื่อมโยงข้อมูลระหว่างหน่วยงานอย่างมีประสิทธิภาพ
 - เพื่อบำรุงรักษาระบบฐานข้อมูลให้ใช้งานได้อย่างต่อเนื่องมีประสิทธิภาพ
</t>
  </si>
  <si>
    <t xml:space="preserve">    (2) โครงการเจรจาและประชุมนานาชาติ </t>
  </si>
  <si>
    <t xml:space="preserve">เพื่อเข้าร่วมประชุมและเจรจา ณ ต่างประเทศตามกรอบความร่วมมือต่าง ๆ เพื่อนำเสนอ/ผลักดันให้เกิดโครงการความร่วมมือทางด้านพลังงานที่เป็นประโยชน์ต่อไทย และกลุ่มประเทศในกรอบความร่วมมือนั้น ๆ 
สป. 7.2790 ลบ. / ชธ. 11.2294 ลบ. / ธพ. 0.4521 ลบ.  / พพ.16.377 ลบ. / สนพ. 4.9443 ลบ.  </t>
  </si>
  <si>
    <t xml:space="preserve">   (3) โครงการประสานความร่วมมือกับประเทศที่มีความสำคัญด้านพลังงาน</t>
  </si>
  <si>
    <t xml:space="preserve">เพื่อประสาน/ประชุม/ผลักดันโครงการความร่วมมือด้านพลังงานระหว่างประเทศ  
</t>
  </si>
  <si>
    <t xml:space="preserve">   (4) โครงการศูนย์ความร่วมมือด้านพลังงานระหว่างประเทศ</t>
  </si>
  <si>
    <t xml:space="preserve">พัฒนาและบริหารจัดการศูนย์ความร่วมมือด้านพลังงานระหว่างประเทศให้สามารถดำเนินการได้อย่างมีประสิทธิภาพบรรลุตามวัตถุประสงค์ของการจัดตั้งศูนย์ฯ  และสามารถตอบสนองความต้องการใช้งานด้านข้อมูลความร่วมมือด้านพลังงานระหว่างประเทศของบุคลากรของกระทรวงพลังงานและบุคคลภายนอกได้/ดำเนินกิจกรรมการจัดประชุมเวทีหารือด้านพลังงานระหว่างประเทศ (Energy Forum) และกิจกรรมจับคู่ธุรกิจ (Business Matching) เพื่อเป็นแนวทางการสร้างความร่วมมือด้านพลังงานที่เป็นไปได้ในอนาคต และพัฒนาเครือข่ายความร่วมมือด้านการค้าการลงทุนด้านพลังงาน/พัฒนาศักยภาพบุคลากรให้มีความรู้ความเข้าใจเกี่ยวกับการพัฒนาด้านการค้าการลงทุนด้านพลังงาน และการพัฒนาเทคโนโลยีด้านพลังงาน 
</t>
  </si>
  <si>
    <t xml:space="preserve">   (5). โครงการพัฒนากลไกรองรับสภาวะฉุกเฉินด้านพลังงาน</t>
  </si>
  <si>
    <t>เพื่อเสริมสร้างศักยภาพของบุคลากรกระทรวงพลังงานและหน่วยงานที่เกี่ยวข้องให้ฝึกปฏิบัติวิธีการสั่งการ การแก้ปัญหา และวิธีดำเนินการเมื่อเกิดเหตุฉุกเฉินด้านพลังงาน</t>
  </si>
  <si>
    <t xml:space="preserve">   (6) โครงการจัดทำรายงานประจำปี 2563 กระทรวงพลังงาน (E-book)</t>
  </si>
  <si>
    <t xml:space="preserve"> เพื่อเผยแพร่ประชาสัมพันธ์ข้อมูลข่าวสาร สถานการณ์พลังงาน และผลการดำเนินงานของกระทรวงพลังงานในรอบปีที่ผ่านมา/เพื่อรณรงค์และกระตุ้นให้กลุ่มเป้าหมายตระหนักในคุณค่าและความสำคัญของพลังงาน/ เพื่อส่งเสริมภาพลักษณ์ที่ดีให้แก่กระทรวงพลังงาน และให้ประชาชนเข้าใจและให้ความร่วมมือในการดำเนินโครงการด้านพลังงาน รวมถึงความตระหนักถึงการใช้พลังงานอย่างมีประสิทธิภาพ
เป้าหมาย คือ ข้าราชการและเจ้าหน้าที่ สำนักงานพลังงานจังหวัด ผู้ประกอบการและประชาชนทั่วไป</t>
  </si>
  <si>
    <t xml:space="preserve">    (7) โครงการพัฒนาระบบงานสารสนเทศเพื่อเสริมสร้างธรรมาภิบาลในการติดตามและประเมินผลการปฏิบัติราชการของหน่วยงานภาครัฐ ระยะที่ 1</t>
  </si>
  <si>
    <t xml:space="preserve">1. เพื่อศึกษาและพัฒนาระบบสารสนเทศในการเปลี่ยนแปลงกระบวนการทำงานให้เป็นดิจิทัล
2. เพื่อพัฒนาระบบสารสนเทศ ติดตามและประเมินผลการปฏิบัติราชการ
3.เพื่อพัฒนาโปรแกรมตอบกลับอัตโนมัติ (Chatbot) ช่วยให้บริการถามตอบข้อมูลแบบอัจฉริยะที่เกี่ยวข้องกับความรู้ด้านพลังงาน 
4. เพื่อช่วยสร้างความรู้ความเข้าใจแก่บุคลากรของสำนักงานปลัดกระทรวงพลังงานในการปฏิบัติงานให้เป็นไปตามกฎ ระเบียบหลักเกณฑ์
5 เพื่อบูรณาการระบบงานย่อยในส่วนของงานด้านนโยบาย แผนงาน โครงการ งบประมาณ และตัวชี้วัด ฯลฯ ที่เป็นการปฏิบัติตามภารกิจประจำวัน และมีการเชื่อมโยงกันอย่างเป็นกระบวนงาน ให้เกิดฐานข้อมูลสารสนเทศในส่วนที่เกี่ยวข้องกับระดับปฏฺบัติการ
6. เพื่อพัฒนาระบบบริหารงานสารสนเทศและการประเมินผลการดำเนินงานให้สามารถเชื่อมโยงข้อมูลสารสนเทศจากระบบงานต่าง ๆ ภายในสำนักงาน และสามารถเรียกดูได้ในจุดเดียวในลักษณะที่เป็นเว็บท่าสำหรับองค์กร (Enterprise Portal) และให้บริการในรูปแบบอิเล็กทรอนิกส์แก่ประชาชนได้
</t>
  </si>
  <si>
    <t xml:space="preserve"> - การจัดประชุมเจ้าหน้าที่อาวุโสอาเซียนด้านพลังงานสมัยพิเศษ (ASEAN Soecial Senior Officials Meeting On Energy : Special SOME) และการประชุมอื่นที่เกี่ยวข้อง</t>
  </si>
  <si>
    <t xml:space="preserve"> -โครงการศึกษาผลกระทบนโยบายพลังงาน (Energy Policy Impact evaluation) ต่อการกำหนดทิศทางการขับเคลื่อนเป้าหมายด้านพลังงานตามยุทธศาสตร์ชาติ</t>
  </si>
  <si>
    <t>5.1 เงินอุดหนุนทั่วไป</t>
  </si>
  <si>
    <t xml:space="preserve">    (1) ค่าสมาชิกบำรุงทบวงการพลังงานหมุนเวียนระหว่างประเทศ (International Renewable Energy Agency : IRENA)</t>
  </si>
  <si>
    <t xml:space="preserve">เพื่อเข้าถึงข้อมูลข่าวสารการพัฒนาพลังงานหมุนเวียนการช่วยเหลือทางวิชาการและบุคลากร   การได้ผู้เชี่ยวชาญด้านจากต่างประเทศมาประเมินศักยภาพพลังงานทดแทนของไทย  </t>
  </si>
  <si>
    <t xml:space="preserve">    (2) ค่าบำรุงองค์การพลังงานโลก (World Economic Council :WEC)</t>
  </si>
  <si>
    <t>เพื่อสร้างเครือข่ายการส่งเสริมจัดหาและการใช้พลังงานอย่างยั่งยืนเพื่อประโยชน์สูงสุดสำหรับประชาชน  การได้ผู้เชี่ยวชาญด้านจากต่างประเทศ มาแลกเปลี่ยนข้อมูล ประเมินศักยภาพพลังงานของไทย การพัฒนาบุคลากร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</si>
</sst>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00_-;\-#,##0.0000_-;_-* &quot;-&quot;????_-;_-@_-"/>
    <numFmt numFmtId="165" formatCode="0.0000"/>
    <numFmt numFmtId="166" formatCode="_(* #,##0.0000_);_(* \(#,##0.0000\);_(* &quot;-&quot;??_);_(@_)"/>
    <numFmt numFmtId="168" formatCode="_-* #,##0.0000_-;\-* #,##0.0000_-;_-* &quot;-&quot;??_-;_-@_-"/>
    <numFmt numFmtId="171" formatCode="_-* #,##0.00_-;\-* #,##0.00_-;_-* &quot;-&quot;??_-;_-@_-"/>
    <numFmt numFmtId="172" formatCode="_-* #,##0_-;\-* #,##0_-;_-* &quot;-&quot;??_-;_-@_-"/>
    <numFmt numFmtId="173" formatCode="_(* #,##0.00000_);_(* \(#,##0.00000\);_(* &quot;-&quot;??_);_(@_)"/>
    <numFmt numFmtId="175" formatCode="#,##0.0000"/>
    <numFmt numFmtId="176" formatCode="_-* #,##0.00_-;\-* #,##0.00_-;_-* &quot;-&quot;????_-;_-@_-"/>
    <numFmt numFmtId="177" formatCode="_-* #,##0.0000_-;\-* #,##0.0000_-;_-* &quot;-&quot;??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0"/>
      <name val="Arial"/>
      <family val="2"/>
    </font>
    <font>
      <b/>
      <sz val="11"/>
      <color theme="1"/>
      <name val="TH SarabunPSK"/>
      <family val="2"/>
    </font>
    <font>
      <sz val="11"/>
      <color indexed="8"/>
      <name val="Tahoma"/>
      <family val="2"/>
      <charset val="222"/>
    </font>
    <font>
      <strike/>
      <sz val="16"/>
      <color theme="1"/>
      <name val="TH SarabunPSK"/>
      <family val="2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sz val="14"/>
      <name val="AngsanaUPC"/>
      <family val="1"/>
    </font>
    <font>
      <u/>
      <sz val="16"/>
      <color theme="1"/>
      <name val="TH SarabunPSK"/>
      <family val="2"/>
    </font>
    <font>
      <i/>
      <sz val="16"/>
      <color theme="1"/>
      <name val="TH SarabunPSK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2DDD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171" fontId="7" fillId="0" borderId="0" applyFont="0" applyFill="0" applyBorder="0" applyAlignment="0" applyProtection="0"/>
    <xf numFmtId="0" fontId="1" fillId="0" borderId="0"/>
    <xf numFmtId="0" fontId="9" fillId="0" borderId="0"/>
    <xf numFmtId="171" fontId="7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3" fillId="0" borderId="0"/>
    <xf numFmtId="0" fontId="9" fillId="0" borderId="0"/>
  </cellStyleXfs>
  <cellXfs count="547">
    <xf numFmtId="0" fontId="0" fillId="0" borderId="0" xfId="0"/>
    <xf numFmtId="0" fontId="2" fillId="0" borderId="0" xfId="3" applyFont="1"/>
    <xf numFmtId="0" fontId="3" fillId="0" borderId="0" xfId="3" applyFont="1" applyAlignment="1">
      <alignment vertical="top"/>
    </xf>
    <xf numFmtId="0" fontId="5" fillId="0" borderId="0" xfId="4" applyFont="1"/>
    <xf numFmtId="165" fontId="3" fillId="0" borderId="0" xfId="3" applyNumberFormat="1" applyFont="1" applyAlignment="1">
      <alignment vertical="top"/>
    </xf>
    <xf numFmtId="0" fontId="6" fillId="0" borderId="1" xfId="3" applyFont="1" applyBorder="1" applyAlignment="1">
      <alignment horizontal="center" vertical="center"/>
    </xf>
    <xf numFmtId="0" fontId="5" fillId="0" borderId="0" xfId="4" applyFont="1" applyAlignment="1">
      <alignment horizontal="center"/>
    </xf>
    <xf numFmtId="0" fontId="6" fillId="0" borderId="2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top" wrapText="1"/>
    </xf>
    <xf numFmtId="164" fontId="6" fillId="0" borderId="2" xfId="3" applyNumberFormat="1" applyFont="1" applyBorder="1" applyAlignment="1">
      <alignment horizontal="center" vertical="center" wrapText="1"/>
    </xf>
    <xf numFmtId="164" fontId="6" fillId="2" borderId="2" xfId="3" applyNumberFormat="1" applyFont="1" applyFill="1" applyBorder="1" applyAlignment="1">
      <alignment horizontal="center" vertical="center" wrapText="1"/>
    </xf>
    <xf numFmtId="0" fontId="6" fillId="0" borderId="3" xfId="3" applyFont="1" applyBorder="1" applyAlignment="1">
      <alignment vertical="center"/>
    </xf>
    <xf numFmtId="0" fontId="6" fillId="2" borderId="2" xfId="3" applyFont="1" applyFill="1" applyBorder="1" applyAlignment="1">
      <alignment horizontal="center" vertical="top" wrapText="1"/>
    </xf>
    <xf numFmtId="0" fontId="6" fillId="2" borderId="2" xfId="3" applyFont="1" applyFill="1" applyBorder="1" applyAlignment="1">
      <alignment horizontal="center" vertical="top"/>
    </xf>
    <xf numFmtId="166" fontId="6" fillId="2" borderId="2" xfId="3" applyNumberFormat="1" applyFont="1" applyFill="1" applyBorder="1" applyAlignment="1">
      <alignment horizontal="center" vertical="top"/>
    </xf>
    <xf numFmtId="164" fontId="6" fillId="2" borderId="2" xfId="3" applyNumberFormat="1" applyFont="1" applyFill="1" applyBorder="1" applyAlignment="1">
      <alignment vertical="top"/>
    </xf>
    <xf numFmtId="10" fontId="6" fillId="2" borderId="2" xfId="2" applyNumberFormat="1" applyFont="1" applyFill="1" applyBorder="1" applyAlignment="1">
      <alignment horizontal="right" vertical="top"/>
    </xf>
    <xf numFmtId="10" fontId="5" fillId="2" borderId="2" xfId="2" applyNumberFormat="1" applyFont="1" applyFill="1" applyBorder="1" applyAlignment="1">
      <alignment vertical="top"/>
    </xf>
    <xf numFmtId="0" fontId="5" fillId="2" borderId="0" xfId="4" applyFont="1" applyFill="1"/>
    <xf numFmtId="0" fontId="6" fillId="3" borderId="2" xfId="3" applyFont="1" applyFill="1" applyBorder="1" applyAlignment="1">
      <alignment horizontal="left" vertical="top" wrapText="1"/>
    </xf>
    <xf numFmtId="0" fontId="6" fillId="3" borderId="2" xfId="3" applyFont="1" applyFill="1" applyBorder="1" applyAlignment="1">
      <alignment horizontal="center" vertical="top"/>
    </xf>
    <xf numFmtId="168" fontId="6" fillId="3" borderId="2" xfId="3" applyNumberFormat="1" applyFont="1" applyFill="1" applyBorder="1" applyAlignment="1">
      <alignment horizontal="center" vertical="top"/>
    </xf>
    <xf numFmtId="165" fontId="6" fillId="3" borderId="2" xfId="3" applyNumberFormat="1" applyFont="1" applyFill="1" applyBorder="1" applyAlignment="1">
      <alignment horizontal="right" vertical="top"/>
    </xf>
    <xf numFmtId="10" fontId="6" fillId="3" borderId="2" xfId="2" applyNumberFormat="1" applyFont="1" applyFill="1" applyBorder="1" applyAlignment="1">
      <alignment horizontal="right" vertical="top"/>
    </xf>
    <xf numFmtId="166" fontId="5" fillId="3" borderId="2" xfId="3" applyNumberFormat="1" applyFont="1" applyFill="1" applyBorder="1" applyAlignment="1">
      <alignment vertical="top"/>
    </xf>
    <xf numFmtId="0" fontId="6" fillId="4" borderId="2" xfId="3" applyFont="1" applyFill="1" applyBorder="1" applyAlignment="1">
      <alignment vertical="top" wrapText="1"/>
    </xf>
    <xf numFmtId="0" fontId="5" fillId="4" borderId="2" xfId="3" applyFont="1" applyFill="1" applyBorder="1" applyAlignment="1">
      <alignment horizontal="center" vertical="top"/>
    </xf>
    <xf numFmtId="168" fontId="5" fillId="4" borderId="2" xfId="3" applyNumberFormat="1" applyFont="1" applyFill="1" applyBorder="1" applyAlignment="1">
      <alignment horizontal="center" vertical="top"/>
    </xf>
    <xf numFmtId="164" fontId="5" fillId="4" borderId="2" xfId="3" applyNumberFormat="1" applyFont="1" applyFill="1" applyBorder="1" applyAlignment="1">
      <alignment vertical="top"/>
    </xf>
    <xf numFmtId="0" fontId="5" fillId="5" borderId="2" xfId="3" applyFont="1" applyFill="1" applyBorder="1" applyAlignment="1">
      <alignment horizontal="center" vertical="top"/>
    </xf>
    <xf numFmtId="168" fontId="5" fillId="5" borderId="2" xfId="3" applyNumberFormat="1" applyFont="1" applyFill="1" applyBorder="1" applyAlignment="1">
      <alignment horizontal="center" vertical="top"/>
    </xf>
    <xf numFmtId="165" fontId="5" fillId="4" borderId="2" xfId="3" applyNumberFormat="1" applyFont="1" applyFill="1" applyBorder="1" applyAlignment="1">
      <alignment horizontal="right" vertical="top"/>
    </xf>
    <xf numFmtId="10" fontId="6" fillId="5" borderId="2" xfId="2" applyNumberFormat="1" applyFont="1" applyFill="1" applyBorder="1" applyAlignment="1">
      <alignment horizontal="right" vertical="top"/>
    </xf>
    <xf numFmtId="0" fontId="5" fillId="4" borderId="2" xfId="3" applyFont="1" applyFill="1" applyBorder="1" applyAlignment="1">
      <alignment vertical="top"/>
    </xf>
    <xf numFmtId="172" fontId="6" fillId="6" borderId="2" xfId="5" applyNumberFormat="1" applyFont="1" applyFill="1" applyBorder="1" applyAlignment="1">
      <alignment horizontal="left" vertical="top" wrapText="1"/>
    </xf>
    <xf numFmtId="172" fontId="6" fillId="6" borderId="2" xfId="5" applyNumberFormat="1" applyFont="1" applyFill="1" applyBorder="1" applyAlignment="1">
      <alignment horizontal="center" vertical="top" wrapText="1"/>
    </xf>
    <xf numFmtId="168" fontId="6" fillId="6" borderId="2" xfId="5" applyNumberFormat="1" applyFont="1" applyFill="1" applyBorder="1" applyAlignment="1">
      <alignment horizontal="center" vertical="top" wrapText="1"/>
    </xf>
    <xf numFmtId="168" fontId="6" fillId="6" borderId="2" xfId="5" applyNumberFormat="1" applyFont="1" applyFill="1" applyBorder="1" applyAlignment="1">
      <alignment horizontal="left" vertical="top" wrapText="1"/>
    </xf>
    <xf numFmtId="165" fontId="6" fillId="6" borderId="2" xfId="3" applyNumberFormat="1" applyFont="1" applyFill="1" applyBorder="1" applyAlignment="1">
      <alignment horizontal="right" vertical="top"/>
    </xf>
    <xf numFmtId="10" fontId="6" fillId="6" borderId="2" xfId="2" applyNumberFormat="1" applyFont="1" applyFill="1" applyBorder="1" applyAlignment="1">
      <alignment horizontal="right" vertical="top"/>
    </xf>
    <xf numFmtId="172" fontId="6" fillId="7" borderId="2" xfId="5" applyNumberFormat="1" applyFont="1" applyFill="1" applyBorder="1" applyAlignment="1">
      <alignment horizontal="left" vertical="top" wrapText="1"/>
    </xf>
    <xf numFmtId="172" fontId="6" fillId="7" borderId="2" xfId="5" applyNumberFormat="1" applyFont="1" applyFill="1" applyBorder="1" applyAlignment="1">
      <alignment horizontal="center" vertical="top" wrapText="1"/>
    </xf>
    <xf numFmtId="168" fontId="6" fillId="7" borderId="2" xfId="5" applyNumberFormat="1" applyFont="1" applyFill="1" applyBorder="1" applyAlignment="1">
      <alignment horizontal="center" vertical="top" wrapText="1"/>
    </xf>
    <xf numFmtId="168" fontId="6" fillId="7" borderId="2" xfId="5" applyNumberFormat="1" applyFont="1" applyFill="1" applyBorder="1" applyAlignment="1">
      <alignment horizontal="left" vertical="top" wrapText="1"/>
    </xf>
    <xf numFmtId="165" fontId="6" fillId="7" borderId="2" xfId="3" applyNumberFormat="1" applyFont="1" applyFill="1" applyBorder="1" applyAlignment="1">
      <alignment horizontal="right" vertical="top"/>
    </xf>
    <xf numFmtId="10" fontId="6" fillId="7" borderId="2" xfId="2" applyNumberFormat="1" applyFont="1" applyFill="1" applyBorder="1" applyAlignment="1">
      <alignment horizontal="right" vertical="top"/>
    </xf>
    <xf numFmtId="172" fontId="5" fillId="7" borderId="2" xfId="5" applyNumberFormat="1" applyFont="1" applyFill="1" applyBorder="1" applyAlignment="1">
      <alignment horizontal="left" vertical="top" wrapText="1"/>
    </xf>
    <xf numFmtId="0" fontId="6" fillId="8" borderId="2" xfId="3" applyFont="1" applyFill="1" applyBorder="1" applyAlignment="1">
      <alignment vertical="top" wrapText="1"/>
    </xf>
    <xf numFmtId="0" fontId="6" fillId="8" borderId="2" xfId="3" applyFont="1" applyFill="1" applyBorder="1" applyAlignment="1">
      <alignment horizontal="center" vertical="top"/>
    </xf>
    <xf numFmtId="166" fontId="6" fillId="8" borderId="2" xfId="3" applyNumberFormat="1" applyFont="1" applyFill="1" applyBorder="1" applyAlignment="1">
      <alignment horizontal="center" vertical="top"/>
    </xf>
    <xf numFmtId="168" fontId="6" fillId="8" borderId="2" xfId="3" applyNumberFormat="1" applyFont="1" applyFill="1" applyBorder="1" applyAlignment="1">
      <alignment vertical="top"/>
    </xf>
    <xf numFmtId="165" fontId="6" fillId="8" borderId="2" xfId="3" applyNumberFormat="1" applyFont="1" applyFill="1" applyBorder="1" applyAlignment="1">
      <alignment horizontal="right" vertical="top"/>
    </xf>
    <xf numFmtId="10" fontId="6" fillId="8" borderId="2" xfId="2" applyNumberFormat="1" applyFont="1" applyFill="1" applyBorder="1" applyAlignment="1">
      <alignment horizontal="right" vertical="top"/>
    </xf>
    <xf numFmtId="0" fontId="5" fillId="8" borderId="2" xfId="3" applyFont="1" applyFill="1" applyBorder="1" applyAlignment="1">
      <alignment vertical="top"/>
    </xf>
    <xf numFmtId="0" fontId="5" fillId="9" borderId="2" xfId="3" applyFont="1" applyFill="1" applyBorder="1" applyAlignment="1">
      <alignment vertical="top" wrapText="1"/>
    </xf>
    <xf numFmtId="0" fontId="5" fillId="9" borderId="2" xfId="3" applyFont="1" applyFill="1" applyBorder="1" applyAlignment="1">
      <alignment horizontal="center" vertical="top"/>
    </xf>
    <xf numFmtId="165" fontId="5" fillId="9" borderId="2" xfId="3" applyNumberFormat="1" applyFont="1" applyFill="1" applyBorder="1" applyAlignment="1">
      <alignment horizontal="center" vertical="top"/>
    </xf>
    <xf numFmtId="168" fontId="5" fillId="9" borderId="2" xfId="3" applyNumberFormat="1" applyFont="1" applyFill="1" applyBorder="1" applyAlignment="1">
      <alignment vertical="top"/>
    </xf>
    <xf numFmtId="165" fontId="5" fillId="0" borderId="2" xfId="3" applyNumberFormat="1" applyFont="1" applyBorder="1" applyAlignment="1">
      <alignment horizontal="right" vertical="top"/>
    </xf>
    <xf numFmtId="10" fontId="5" fillId="0" borderId="2" xfId="2" applyNumberFormat="1" applyFont="1" applyFill="1" applyBorder="1" applyAlignment="1">
      <alignment horizontal="right" vertical="top"/>
    </xf>
    <xf numFmtId="168" fontId="5" fillId="9" borderId="2" xfId="3" applyNumberFormat="1" applyFont="1" applyFill="1" applyBorder="1" applyAlignment="1">
      <alignment horizontal="right" vertical="top"/>
    </xf>
    <xf numFmtId="0" fontId="5" fillId="0" borderId="2" xfId="3" applyFont="1" applyBorder="1" applyAlignment="1">
      <alignment vertical="top"/>
    </xf>
    <xf numFmtId="0" fontId="5" fillId="0" borderId="2" xfId="3" applyFont="1" applyBorder="1" applyAlignment="1">
      <alignment horizontal="center" vertical="top"/>
    </xf>
    <xf numFmtId="165" fontId="5" fillId="0" borderId="2" xfId="3" applyNumberFormat="1" applyFont="1" applyBorder="1" applyAlignment="1">
      <alignment horizontal="center" vertical="top"/>
    </xf>
    <xf numFmtId="165" fontId="5" fillId="0" borderId="2" xfId="3" applyNumberFormat="1" applyFont="1" applyBorder="1" applyAlignment="1">
      <alignment horizontal="left" vertical="top" wrapText="1"/>
    </xf>
    <xf numFmtId="0" fontId="5" fillId="9" borderId="2" xfId="3" applyFont="1" applyFill="1" applyBorder="1" applyAlignment="1">
      <alignment horizontal="left" vertical="top" wrapText="1"/>
    </xf>
    <xf numFmtId="164" fontId="5" fillId="0" borderId="2" xfId="3" applyNumberFormat="1" applyFont="1" applyBorder="1" applyAlignment="1">
      <alignment vertical="top"/>
    </xf>
    <xf numFmtId="166" fontId="5" fillId="0" borderId="2" xfId="3" applyNumberFormat="1" applyFont="1" applyBorder="1" applyAlignment="1">
      <alignment vertical="top"/>
    </xf>
    <xf numFmtId="0" fontId="5" fillId="10" borderId="2" xfId="3" applyFont="1" applyFill="1" applyBorder="1" applyAlignment="1">
      <alignment horizontal="center" vertical="top"/>
    </xf>
    <xf numFmtId="165" fontId="5" fillId="10" borderId="2" xfId="3" applyNumberFormat="1" applyFont="1" applyFill="1" applyBorder="1" applyAlignment="1">
      <alignment horizontal="center" vertical="top"/>
    </xf>
    <xf numFmtId="164" fontId="5" fillId="10" borderId="2" xfId="3" applyNumberFormat="1" applyFont="1" applyFill="1" applyBorder="1" applyAlignment="1">
      <alignment vertical="top"/>
    </xf>
    <xf numFmtId="168" fontId="5" fillId="10" borderId="2" xfId="3" applyNumberFormat="1" applyFont="1" applyFill="1" applyBorder="1" applyAlignment="1">
      <alignment vertical="top"/>
    </xf>
    <xf numFmtId="2" fontId="5" fillId="10" borderId="2" xfId="3" applyNumberFormat="1" applyFont="1" applyFill="1" applyBorder="1" applyAlignment="1">
      <alignment horizontal="right" vertical="top"/>
    </xf>
    <xf numFmtId="2" fontId="5" fillId="0" borderId="2" xfId="3" applyNumberFormat="1" applyFont="1" applyBorder="1" applyAlignment="1">
      <alignment horizontal="right" vertical="top"/>
    </xf>
    <xf numFmtId="166" fontId="5" fillId="0" borderId="2" xfId="3" applyNumberFormat="1" applyFont="1" applyBorder="1" applyAlignment="1">
      <alignment vertical="top" wrapText="1"/>
    </xf>
    <xf numFmtId="0" fontId="5" fillId="0" borderId="2" xfId="3" applyFont="1" applyBorder="1" applyAlignment="1">
      <alignment vertical="top" wrapText="1"/>
    </xf>
    <xf numFmtId="164" fontId="5" fillId="0" borderId="2" xfId="3" applyNumberFormat="1" applyFont="1" applyBorder="1" applyAlignment="1">
      <alignment horizontal="center" vertical="top"/>
    </xf>
    <xf numFmtId="166" fontId="5" fillId="0" borderId="2" xfId="3" applyNumberFormat="1" applyFont="1" applyBorder="1" applyAlignment="1">
      <alignment horizontal="left" vertical="top"/>
    </xf>
    <xf numFmtId="164" fontId="5" fillId="11" borderId="2" xfId="3" applyNumberFormat="1" applyFont="1" applyFill="1" applyBorder="1" applyAlignment="1">
      <alignment vertical="top"/>
    </xf>
    <xf numFmtId="0" fontId="5" fillId="11" borderId="2" xfId="3" applyFont="1" applyFill="1" applyBorder="1" applyAlignment="1">
      <alignment horizontal="center" vertical="top"/>
    </xf>
    <xf numFmtId="168" fontId="5" fillId="11" borderId="2" xfId="3" applyNumberFormat="1" applyFont="1" applyFill="1" applyBorder="1" applyAlignment="1">
      <alignment vertical="top"/>
    </xf>
    <xf numFmtId="168" fontId="6" fillId="8" borderId="2" xfId="3" applyNumberFormat="1" applyFont="1" applyFill="1" applyBorder="1" applyAlignment="1">
      <alignment horizontal="right" vertical="top"/>
    </xf>
    <xf numFmtId="0" fontId="5" fillId="12" borderId="2" xfId="3" applyFont="1" applyFill="1" applyBorder="1" applyAlignment="1">
      <alignment vertical="top" wrapText="1"/>
    </xf>
    <xf numFmtId="0" fontId="5" fillId="12" borderId="2" xfId="3" applyFont="1" applyFill="1" applyBorder="1" applyAlignment="1">
      <alignment horizontal="center" vertical="top"/>
    </xf>
    <xf numFmtId="168" fontId="5" fillId="12" borderId="2" xfId="3" applyNumberFormat="1" applyFont="1" applyFill="1" applyBorder="1" applyAlignment="1">
      <alignment vertical="top"/>
    </xf>
    <xf numFmtId="168" fontId="5" fillId="12" borderId="2" xfId="3" applyNumberFormat="1" applyFont="1" applyFill="1" applyBorder="1" applyAlignment="1">
      <alignment horizontal="right" vertical="top"/>
    </xf>
    <xf numFmtId="10" fontId="5" fillId="12" borderId="2" xfId="2" applyNumberFormat="1" applyFont="1" applyFill="1" applyBorder="1" applyAlignment="1">
      <alignment horizontal="right" vertical="top"/>
    </xf>
    <xf numFmtId="0" fontId="5" fillId="13" borderId="2" xfId="3" applyFont="1" applyFill="1" applyBorder="1" applyAlignment="1">
      <alignment vertical="top" wrapText="1"/>
    </xf>
    <xf numFmtId="0" fontId="5" fillId="13" borderId="2" xfId="3" applyFont="1" applyFill="1" applyBorder="1" applyAlignment="1">
      <alignment horizontal="center" vertical="top"/>
    </xf>
    <xf numFmtId="168" fontId="5" fillId="13" borderId="2" xfId="3" applyNumberFormat="1" applyFont="1" applyFill="1" applyBorder="1" applyAlignment="1">
      <alignment vertical="top"/>
    </xf>
    <xf numFmtId="168" fontId="5" fillId="13" borderId="2" xfId="3" applyNumberFormat="1" applyFont="1" applyFill="1" applyBorder="1" applyAlignment="1">
      <alignment horizontal="right" vertical="top"/>
    </xf>
    <xf numFmtId="10" fontId="5" fillId="13" borderId="2" xfId="2" applyNumberFormat="1" applyFont="1" applyFill="1" applyBorder="1" applyAlignment="1">
      <alignment horizontal="right" vertical="top"/>
    </xf>
    <xf numFmtId="168" fontId="5" fillId="0" borderId="2" xfId="3" applyNumberFormat="1" applyFont="1" applyBorder="1" applyAlignment="1">
      <alignment horizontal="right" vertical="top"/>
    </xf>
    <xf numFmtId="0" fontId="5" fillId="0" borderId="2" xfId="3" applyFont="1" applyBorder="1" applyAlignment="1">
      <alignment horizontal="left" vertical="top" wrapText="1"/>
    </xf>
    <xf numFmtId="168" fontId="5" fillId="0" borderId="2" xfId="3" applyNumberFormat="1" applyFont="1" applyBorder="1" applyAlignment="1">
      <alignment vertical="top"/>
    </xf>
    <xf numFmtId="0" fontId="5" fillId="13" borderId="2" xfId="3" applyFont="1" applyFill="1" applyBorder="1" applyAlignment="1">
      <alignment vertical="top"/>
    </xf>
    <xf numFmtId="10" fontId="5" fillId="0" borderId="2" xfId="2" applyNumberFormat="1" applyFont="1" applyFill="1" applyBorder="1" applyAlignment="1">
      <alignment vertical="top"/>
    </xf>
    <xf numFmtId="0" fontId="5" fillId="9" borderId="2" xfId="3" applyFont="1" applyFill="1" applyBorder="1" applyAlignment="1">
      <alignment vertical="top"/>
    </xf>
    <xf numFmtId="0" fontId="5" fillId="7" borderId="2" xfId="3" applyFont="1" applyFill="1" applyBorder="1" applyAlignment="1">
      <alignment horizontal="center" vertical="top"/>
    </xf>
    <xf numFmtId="165" fontId="6" fillId="7" borderId="2" xfId="5" applyNumberFormat="1" applyFont="1" applyFill="1" applyBorder="1" applyAlignment="1">
      <alignment horizontal="center" vertical="top" wrapText="1"/>
    </xf>
    <xf numFmtId="10" fontId="6" fillId="7" borderId="2" xfId="2" applyNumberFormat="1" applyFont="1" applyFill="1" applyBorder="1" applyAlignment="1">
      <alignment horizontal="right" vertical="center"/>
    </xf>
    <xf numFmtId="168" fontId="6" fillId="8" borderId="2" xfId="3" applyNumberFormat="1" applyFont="1" applyFill="1" applyBorder="1" applyAlignment="1">
      <alignment horizontal="center" vertical="top"/>
    </xf>
    <xf numFmtId="172" fontId="6" fillId="8" borderId="2" xfId="3" applyNumberFormat="1" applyFont="1" applyFill="1" applyBorder="1" applyAlignment="1">
      <alignment horizontal="center" vertical="top"/>
    </xf>
    <xf numFmtId="165" fontId="6" fillId="8" borderId="2" xfId="3" applyNumberFormat="1" applyFont="1" applyFill="1" applyBorder="1" applyAlignment="1">
      <alignment horizontal="center" vertical="top"/>
    </xf>
    <xf numFmtId="172" fontId="5" fillId="0" borderId="2" xfId="3" applyNumberFormat="1" applyFont="1" applyBorder="1" applyAlignment="1">
      <alignment horizontal="center" vertical="top"/>
    </xf>
    <xf numFmtId="166" fontId="5" fillId="0" borderId="2" xfId="3" applyNumberFormat="1" applyFont="1" applyBorder="1" applyAlignment="1">
      <alignment horizontal="center" vertical="top"/>
    </xf>
    <xf numFmtId="166" fontId="5" fillId="0" borderId="2" xfId="3" applyNumberFormat="1" applyFont="1" applyBorder="1" applyAlignment="1">
      <alignment horizontal="right" vertical="top"/>
    </xf>
    <xf numFmtId="172" fontId="5" fillId="10" borderId="2" xfId="3" applyNumberFormat="1" applyFont="1" applyFill="1" applyBorder="1" applyAlignment="1">
      <alignment horizontal="center" vertical="top"/>
    </xf>
    <xf numFmtId="164" fontId="5" fillId="9" borderId="2" xfId="3" applyNumberFormat="1" applyFont="1" applyFill="1" applyBorder="1" applyAlignment="1">
      <alignment vertical="top"/>
    </xf>
    <xf numFmtId="172" fontId="5" fillId="9" borderId="2" xfId="3" applyNumberFormat="1" applyFont="1" applyFill="1" applyBorder="1" applyAlignment="1">
      <alignment horizontal="center" vertical="top"/>
    </xf>
    <xf numFmtId="2" fontId="5" fillId="9" borderId="2" xfId="3" applyNumberFormat="1" applyFont="1" applyFill="1" applyBorder="1" applyAlignment="1">
      <alignment horizontal="right" vertical="top"/>
    </xf>
    <xf numFmtId="0" fontId="5" fillId="0" borderId="2" xfId="3" quotePrefix="1" applyFont="1" applyBorder="1" applyAlignment="1">
      <alignment horizontal="center" vertical="top"/>
    </xf>
    <xf numFmtId="165" fontId="5" fillId="9" borderId="2" xfId="3" applyNumberFormat="1" applyFont="1" applyFill="1" applyBorder="1" applyAlignment="1">
      <alignment horizontal="right" vertical="top"/>
    </xf>
    <xf numFmtId="164" fontId="6" fillId="8" borderId="2" xfId="3" applyNumberFormat="1" applyFont="1" applyFill="1" applyBorder="1" applyAlignment="1">
      <alignment vertical="top"/>
    </xf>
    <xf numFmtId="168" fontId="5" fillId="14" borderId="2" xfId="3" applyNumberFormat="1" applyFont="1" applyFill="1" applyBorder="1" applyAlignment="1">
      <alignment horizontal="right" vertical="top"/>
    </xf>
    <xf numFmtId="10" fontId="5" fillId="14" borderId="2" xfId="2" applyNumberFormat="1" applyFont="1" applyFill="1" applyBorder="1" applyAlignment="1">
      <alignment horizontal="right" vertical="top"/>
    </xf>
    <xf numFmtId="164" fontId="5" fillId="12" borderId="2" xfId="3" applyNumberFormat="1" applyFont="1" applyFill="1" applyBorder="1" applyAlignment="1">
      <alignment vertical="top"/>
    </xf>
    <xf numFmtId="172" fontId="5" fillId="12" borderId="2" xfId="3" applyNumberFormat="1" applyFont="1" applyFill="1" applyBorder="1" applyAlignment="1">
      <alignment horizontal="center" vertical="top"/>
    </xf>
    <xf numFmtId="165" fontId="5" fillId="12" borderId="2" xfId="3" applyNumberFormat="1" applyFont="1" applyFill="1" applyBorder="1" applyAlignment="1">
      <alignment horizontal="right" vertical="top"/>
    </xf>
    <xf numFmtId="168" fontId="5" fillId="15" borderId="2" xfId="3" applyNumberFormat="1" applyFont="1" applyFill="1" applyBorder="1" applyAlignment="1">
      <alignment horizontal="right" vertical="top"/>
    </xf>
    <xf numFmtId="10" fontId="5" fillId="15" borderId="2" xfId="2" applyNumberFormat="1" applyFont="1" applyFill="1" applyBorder="1" applyAlignment="1">
      <alignment horizontal="right" vertical="top"/>
    </xf>
    <xf numFmtId="172" fontId="5" fillId="13" borderId="2" xfId="3" applyNumberFormat="1" applyFont="1" applyFill="1" applyBorder="1" applyAlignment="1">
      <alignment horizontal="center" vertical="top"/>
    </xf>
    <xf numFmtId="165" fontId="5" fillId="13" borderId="2" xfId="3" applyNumberFormat="1" applyFont="1" applyFill="1" applyBorder="1" applyAlignment="1">
      <alignment horizontal="right" vertical="top"/>
    </xf>
    <xf numFmtId="168" fontId="5" fillId="16" borderId="2" xfId="3" applyNumberFormat="1" applyFont="1" applyFill="1" applyBorder="1" applyAlignment="1">
      <alignment horizontal="right" vertical="top"/>
    </xf>
    <xf numFmtId="10" fontId="5" fillId="16" borderId="2" xfId="2" applyNumberFormat="1" applyFont="1" applyFill="1" applyBorder="1" applyAlignment="1">
      <alignment horizontal="right" vertical="top"/>
    </xf>
    <xf numFmtId="166" fontId="5" fillId="13" borderId="2" xfId="3" applyNumberFormat="1" applyFont="1" applyFill="1" applyBorder="1" applyAlignment="1">
      <alignment horizontal="right" vertical="top"/>
    </xf>
    <xf numFmtId="0" fontId="5" fillId="2" borderId="2" xfId="6" applyFont="1" applyFill="1" applyBorder="1" applyAlignment="1">
      <alignment horizontal="left" vertical="top" wrapText="1"/>
    </xf>
    <xf numFmtId="0" fontId="6" fillId="17" borderId="2" xfId="6" applyFont="1" applyFill="1" applyBorder="1" applyAlignment="1">
      <alignment vertical="top" wrapText="1"/>
    </xf>
    <xf numFmtId="0" fontId="6" fillId="17" borderId="2" xfId="3" applyFont="1" applyFill="1" applyBorder="1" applyAlignment="1">
      <alignment horizontal="center" vertical="top"/>
    </xf>
    <xf numFmtId="165" fontId="6" fillId="17" borderId="2" xfId="3" applyNumberFormat="1" applyFont="1" applyFill="1" applyBorder="1" applyAlignment="1">
      <alignment horizontal="center" vertical="top"/>
    </xf>
    <xf numFmtId="168" fontId="6" fillId="3" borderId="2" xfId="3" applyNumberFormat="1" applyFont="1" applyFill="1" applyBorder="1" applyAlignment="1">
      <alignment vertical="top"/>
    </xf>
    <xf numFmtId="168" fontId="6" fillId="17" borderId="2" xfId="3" applyNumberFormat="1" applyFont="1" applyFill="1" applyBorder="1" applyAlignment="1">
      <alignment horizontal="right" vertical="top"/>
    </xf>
    <xf numFmtId="10" fontId="6" fillId="17" borderId="2" xfId="2" applyNumberFormat="1" applyFont="1" applyFill="1" applyBorder="1" applyAlignment="1">
      <alignment horizontal="right" vertical="top"/>
    </xf>
    <xf numFmtId="165" fontId="5" fillId="17" borderId="2" xfId="3" applyNumberFormat="1" applyFont="1" applyFill="1" applyBorder="1" applyAlignment="1">
      <alignment vertical="top"/>
    </xf>
    <xf numFmtId="0" fontId="6" fillId="4" borderId="2" xfId="6" applyFont="1" applyFill="1" applyBorder="1" applyAlignment="1">
      <alignment vertical="top" wrapText="1"/>
    </xf>
    <xf numFmtId="0" fontId="6" fillId="4" borderId="2" xfId="3" applyFont="1" applyFill="1" applyBorder="1" applyAlignment="1">
      <alignment horizontal="center" vertical="top"/>
    </xf>
    <xf numFmtId="165" fontId="6" fillId="4" borderId="2" xfId="3" applyNumberFormat="1" applyFont="1" applyFill="1" applyBorder="1" applyAlignment="1">
      <alignment horizontal="center" vertical="top"/>
    </xf>
    <xf numFmtId="168" fontId="6" fillId="5" borderId="2" xfId="3" applyNumberFormat="1" applyFont="1" applyFill="1" applyBorder="1" applyAlignment="1">
      <alignment vertical="top"/>
    </xf>
    <xf numFmtId="168" fontId="6" fillId="4" borderId="2" xfId="3" applyNumberFormat="1" applyFont="1" applyFill="1" applyBorder="1" applyAlignment="1">
      <alignment horizontal="right" vertical="top"/>
    </xf>
    <xf numFmtId="10" fontId="6" fillId="4" borderId="2" xfId="2" applyNumberFormat="1" applyFont="1" applyFill="1" applyBorder="1" applyAlignment="1">
      <alignment horizontal="right" vertical="top"/>
    </xf>
    <xf numFmtId="172" fontId="6" fillId="16" borderId="2" xfId="5" applyNumberFormat="1" applyFont="1" applyFill="1" applyBorder="1" applyAlignment="1">
      <alignment horizontal="left" vertical="top" wrapText="1"/>
    </xf>
    <xf numFmtId="0" fontId="6" fillId="16" borderId="2" xfId="3" applyFont="1" applyFill="1" applyBorder="1" applyAlignment="1">
      <alignment horizontal="center" vertical="top"/>
    </xf>
    <xf numFmtId="165" fontId="6" fillId="16" borderId="2" xfId="3" applyNumberFormat="1" applyFont="1" applyFill="1" applyBorder="1" applyAlignment="1">
      <alignment horizontal="center" vertical="top"/>
    </xf>
    <xf numFmtId="168" fontId="6" fillId="18" borderId="2" xfId="3" applyNumberFormat="1" applyFont="1" applyFill="1" applyBorder="1" applyAlignment="1">
      <alignment vertical="top"/>
    </xf>
    <xf numFmtId="165" fontId="6" fillId="16" borderId="2" xfId="3" applyNumberFormat="1" applyFont="1" applyFill="1" applyBorder="1" applyAlignment="1">
      <alignment horizontal="right" vertical="top"/>
    </xf>
    <xf numFmtId="10" fontId="6" fillId="16" borderId="2" xfId="2" applyNumberFormat="1" applyFont="1" applyFill="1" applyBorder="1" applyAlignment="1">
      <alignment horizontal="right" vertical="top"/>
    </xf>
    <xf numFmtId="0" fontId="5" fillId="16" borderId="2" xfId="3" applyFont="1" applyFill="1" applyBorder="1" applyAlignment="1">
      <alignment vertical="top"/>
    </xf>
    <xf numFmtId="172" fontId="6" fillId="19" borderId="2" xfId="5" applyNumberFormat="1" applyFont="1" applyFill="1" applyBorder="1" applyAlignment="1">
      <alignment horizontal="left" vertical="top" wrapText="1"/>
    </xf>
    <xf numFmtId="0" fontId="6" fillId="19" borderId="2" xfId="3" applyFont="1" applyFill="1" applyBorder="1" applyAlignment="1">
      <alignment horizontal="center" vertical="top"/>
    </xf>
    <xf numFmtId="165" fontId="6" fillId="19" borderId="2" xfId="3" applyNumberFormat="1" applyFont="1" applyFill="1" applyBorder="1" applyAlignment="1">
      <alignment horizontal="center" vertical="top"/>
    </xf>
    <xf numFmtId="168" fontId="6" fillId="19" borderId="2" xfId="3" applyNumberFormat="1" applyFont="1" applyFill="1" applyBorder="1" applyAlignment="1">
      <alignment horizontal="center" vertical="top"/>
    </xf>
    <xf numFmtId="165" fontId="6" fillId="19" borderId="2" xfId="3" applyNumberFormat="1" applyFont="1" applyFill="1" applyBorder="1" applyAlignment="1">
      <alignment horizontal="right" vertical="top"/>
    </xf>
    <xf numFmtId="10" fontId="6" fillId="19" borderId="2" xfId="2" applyNumberFormat="1" applyFont="1" applyFill="1" applyBorder="1" applyAlignment="1">
      <alignment horizontal="right" vertical="top"/>
    </xf>
    <xf numFmtId="0" fontId="5" fillId="19" borderId="2" xfId="3" applyFont="1" applyFill="1" applyBorder="1" applyAlignment="1">
      <alignment vertical="top"/>
    </xf>
    <xf numFmtId="0" fontId="6" fillId="2" borderId="2" xfId="3" applyFont="1" applyFill="1" applyBorder="1" applyAlignment="1">
      <alignment horizontal="left" vertical="top" wrapText="1"/>
    </xf>
    <xf numFmtId="0" fontId="5" fillId="0" borderId="2" xfId="4" applyFont="1" applyBorder="1"/>
    <xf numFmtId="0" fontId="5" fillId="2" borderId="2" xfId="3" applyFont="1" applyFill="1" applyBorder="1" applyAlignment="1">
      <alignment horizontal="left" vertical="top" wrapText="1"/>
    </xf>
    <xf numFmtId="168" fontId="5" fillId="0" borderId="2" xfId="4" applyNumberFormat="1" applyFont="1" applyBorder="1"/>
    <xf numFmtId="166" fontId="5" fillId="0" borderId="2" xfId="4" applyNumberFormat="1" applyFont="1" applyBorder="1"/>
    <xf numFmtId="0" fontId="8" fillId="0" borderId="0" xfId="3" applyFont="1"/>
    <xf numFmtId="0" fontId="6" fillId="20" borderId="2" xfId="3" applyFont="1" applyFill="1" applyBorder="1" applyAlignment="1">
      <alignment horizontal="left" vertical="top" wrapText="1"/>
    </xf>
    <xf numFmtId="0" fontId="6" fillId="20" borderId="2" xfId="3" applyFont="1" applyFill="1" applyBorder="1" applyAlignment="1">
      <alignment horizontal="center" vertical="top"/>
    </xf>
    <xf numFmtId="165" fontId="6" fillId="20" borderId="2" xfId="3" applyNumberFormat="1" applyFont="1" applyFill="1" applyBorder="1" applyAlignment="1">
      <alignment horizontal="center" vertical="top"/>
    </xf>
    <xf numFmtId="165" fontId="6" fillId="20" borderId="2" xfId="3" applyNumberFormat="1" applyFont="1" applyFill="1" applyBorder="1" applyAlignment="1">
      <alignment horizontal="right" vertical="top"/>
    </xf>
    <xf numFmtId="10" fontId="6" fillId="20" borderId="2" xfId="2" applyNumberFormat="1" applyFont="1" applyFill="1" applyBorder="1" applyAlignment="1">
      <alignment horizontal="right" vertical="top"/>
    </xf>
    <xf numFmtId="165" fontId="6" fillId="20" borderId="2" xfId="3" applyNumberFormat="1" applyFont="1" applyFill="1" applyBorder="1" applyAlignment="1">
      <alignment vertical="top"/>
    </xf>
    <xf numFmtId="0" fontId="6" fillId="0" borderId="0" xfId="4" applyFont="1"/>
    <xf numFmtId="0" fontId="6" fillId="21" borderId="2" xfId="3" applyFont="1" applyFill="1" applyBorder="1" applyAlignment="1">
      <alignment vertical="top" wrapText="1"/>
    </xf>
    <xf numFmtId="0" fontId="6" fillId="21" borderId="2" xfId="3" applyFont="1" applyFill="1" applyBorder="1" applyAlignment="1">
      <alignment horizontal="center" vertical="top"/>
    </xf>
    <xf numFmtId="165" fontId="6" fillId="21" borderId="2" xfId="3" applyNumberFormat="1" applyFont="1" applyFill="1" applyBorder="1" applyAlignment="1">
      <alignment horizontal="center" vertical="top"/>
    </xf>
    <xf numFmtId="168" fontId="6" fillId="21" borderId="2" xfId="3" applyNumberFormat="1" applyFont="1" applyFill="1" applyBorder="1" applyAlignment="1">
      <alignment horizontal="center" vertical="top"/>
    </xf>
    <xf numFmtId="165" fontId="6" fillId="21" borderId="2" xfId="3" applyNumberFormat="1" applyFont="1" applyFill="1" applyBorder="1" applyAlignment="1">
      <alignment horizontal="right" vertical="top"/>
    </xf>
    <xf numFmtId="10" fontId="6" fillId="21" borderId="2" xfId="2" applyNumberFormat="1" applyFont="1" applyFill="1" applyBorder="1" applyAlignment="1">
      <alignment horizontal="right" vertical="top"/>
    </xf>
    <xf numFmtId="0" fontId="5" fillId="21" borderId="2" xfId="3" applyFont="1" applyFill="1" applyBorder="1" applyAlignment="1">
      <alignment vertical="top"/>
    </xf>
    <xf numFmtId="0" fontId="5" fillId="16" borderId="2" xfId="3" applyFont="1" applyFill="1" applyBorder="1" applyAlignment="1">
      <alignment vertical="top" wrapText="1"/>
    </xf>
    <xf numFmtId="0" fontId="5" fillId="16" borderId="2" xfId="3" applyFont="1" applyFill="1" applyBorder="1" applyAlignment="1">
      <alignment horizontal="center" vertical="top"/>
    </xf>
    <xf numFmtId="165" fontId="5" fillId="16" borderId="2" xfId="3" applyNumberFormat="1" applyFont="1" applyFill="1" applyBorder="1" applyAlignment="1">
      <alignment horizontal="center" vertical="top"/>
    </xf>
    <xf numFmtId="168" fontId="5" fillId="16" borderId="2" xfId="3" applyNumberFormat="1" applyFont="1" applyFill="1" applyBorder="1" applyAlignment="1">
      <alignment horizontal="center" vertical="top"/>
    </xf>
    <xf numFmtId="165" fontId="5" fillId="16" borderId="2" xfId="3" applyNumberFormat="1" applyFont="1" applyFill="1" applyBorder="1" applyAlignment="1">
      <alignment horizontal="right" vertical="top"/>
    </xf>
    <xf numFmtId="168" fontId="5" fillId="0" borderId="2" xfId="5" applyNumberFormat="1" applyFont="1" applyFill="1" applyBorder="1" applyAlignment="1">
      <alignment horizontal="right" vertical="top" wrapText="1"/>
    </xf>
    <xf numFmtId="172" fontId="5" fillId="0" borderId="2" xfId="5" applyNumberFormat="1" applyFont="1" applyFill="1" applyBorder="1" applyAlignment="1">
      <alignment horizontal="left" vertical="top" wrapText="1"/>
    </xf>
    <xf numFmtId="168" fontId="5" fillId="0" borderId="2" xfId="5" applyNumberFormat="1" applyFont="1" applyFill="1" applyBorder="1" applyAlignment="1">
      <alignment horizontal="center" vertical="top" wrapText="1"/>
    </xf>
    <xf numFmtId="165" fontId="6" fillId="0" borderId="2" xfId="3" applyNumberFormat="1" applyFont="1" applyBorder="1" applyAlignment="1">
      <alignment horizontal="right" vertical="top"/>
    </xf>
    <xf numFmtId="10" fontId="6" fillId="0" borderId="2" xfId="3" applyNumberFormat="1" applyFont="1" applyBorder="1" applyAlignment="1">
      <alignment horizontal="right" vertical="top"/>
    </xf>
    <xf numFmtId="2" fontId="6" fillId="0" borderId="2" xfId="3" applyNumberFormat="1" applyFont="1" applyBorder="1" applyAlignment="1">
      <alignment horizontal="right" vertical="top"/>
    </xf>
    <xf numFmtId="0" fontId="5" fillId="16" borderId="2" xfId="7" applyFont="1" applyFill="1" applyBorder="1" applyAlignment="1">
      <alignment horizontal="left" vertical="top"/>
    </xf>
    <xf numFmtId="168" fontId="5" fillId="16" borderId="2" xfId="5" applyNumberFormat="1" applyFont="1" applyFill="1" applyBorder="1" applyAlignment="1">
      <alignment horizontal="center" vertical="top"/>
    </xf>
    <xf numFmtId="2" fontId="6" fillId="16" borderId="2" xfId="3" applyNumberFormat="1" applyFont="1" applyFill="1" applyBorder="1" applyAlignment="1">
      <alignment horizontal="right" vertical="top"/>
    </xf>
    <xf numFmtId="168" fontId="5" fillId="0" borderId="2" xfId="5" applyNumberFormat="1" applyFont="1" applyFill="1" applyBorder="1" applyAlignment="1">
      <alignment horizontal="center" vertical="top"/>
    </xf>
    <xf numFmtId="168" fontId="5" fillId="0" borderId="2" xfId="5" applyNumberFormat="1" applyFont="1" applyFill="1" applyBorder="1" applyAlignment="1">
      <alignment vertical="top"/>
    </xf>
    <xf numFmtId="168" fontId="5" fillId="2" borderId="2" xfId="5" applyNumberFormat="1" applyFont="1" applyFill="1" applyBorder="1" applyAlignment="1">
      <alignment vertical="top"/>
    </xf>
    <xf numFmtId="172" fontId="5" fillId="2" borderId="2" xfId="5" applyNumberFormat="1" applyFont="1" applyFill="1" applyBorder="1" applyAlignment="1">
      <alignment horizontal="left" vertical="top" wrapText="1"/>
    </xf>
    <xf numFmtId="168" fontId="5" fillId="2" borderId="2" xfId="5" applyNumberFormat="1" applyFont="1" applyFill="1" applyBorder="1" applyAlignment="1">
      <alignment horizontal="center" vertical="top"/>
    </xf>
    <xf numFmtId="172" fontId="6" fillId="2" borderId="2" xfId="5" applyNumberFormat="1" applyFont="1" applyFill="1" applyBorder="1" applyAlignment="1">
      <alignment horizontal="left" vertical="top" wrapText="1"/>
    </xf>
    <xf numFmtId="168" fontId="6" fillId="2" borderId="2" xfId="5" applyNumberFormat="1" applyFont="1" applyFill="1" applyBorder="1" applyAlignment="1">
      <alignment horizontal="center" vertical="top"/>
    </xf>
    <xf numFmtId="165" fontId="6" fillId="2" borderId="2" xfId="3" applyNumberFormat="1" applyFont="1" applyFill="1" applyBorder="1" applyAlignment="1">
      <alignment horizontal="right" vertical="top"/>
    </xf>
    <xf numFmtId="166" fontId="5" fillId="2" borderId="2" xfId="3" applyNumberFormat="1" applyFont="1" applyFill="1" applyBorder="1" applyAlignment="1">
      <alignment vertical="top" wrapText="1"/>
    </xf>
    <xf numFmtId="0" fontId="5" fillId="2" borderId="2" xfId="3" applyFont="1" applyFill="1" applyBorder="1" applyAlignment="1">
      <alignment horizontal="center" vertical="top"/>
    </xf>
    <xf numFmtId="165" fontId="5" fillId="2" borderId="2" xfId="3" applyNumberFormat="1" applyFont="1" applyFill="1" applyBorder="1" applyAlignment="1">
      <alignment horizontal="center" vertical="top"/>
    </xf>
    <xf numFmtId="0" fontId="5" fillId="2" borderId="2" xfId="3" applyFont="1" applyFill="1" applyBorder="1" applyAlignment="1">
      <alignment vertical="top"/>
    </xf>
    <xf numFmtId="172" fontId="6" fillId="0" borderId="2" xfId="5" applyNumberFormat="1" applyFont="1" applyFill="1" applyBorder="1" applyAlignment="1">
      <alignment horizontal="left" vertical="top" wrapText="1"/>
    </xf>
    <xf numFmtId="0" fontId="6" fillId="0" borderId="2" xfId="3" applyFont="1" applyBorder="1" applyAlignment="1">
      <alignment horizontal="center" vertical="top"/>
    </xf>
    <xf numFmtId="168" fontId="6" fillId="0" borderId="2" xfId="5" applyNumberFormat="1" applyFont="1" applyFill="1" applyBorder="1" applyAlignment="1">
      <alignment horizontal="center" vertical="top"/>
    </xf>
    <xf numFmtId="165" fontId="6" fillId="0" borderId="2" xfId="3" applyNumberFormat="1" applyFont="1" applyBorder="1" applyAlignment="1">
      <alignment horizontal="center" vertical="top"/>
    </xf>
    <xf numFmtId="168" fontId="6" fillId="0" borderId="2" xfId="5" applyNumberFormat="1" applyFont="1" applyFill="1" applyBorder="1" applyAlignment="1">
      <alignment vertical="top"/>
    </xf>
    <xf numFmtId="0" fontId="6" fillId="0" borderId="2" xfId="3" applyFont="1" applyBorder="1" applyAlignment="1">
      <alignment vertical="top"/>
    </xf>
    <xf numFmtId="172" fontId="6" fillId="0" borderId="2" xfId="5" applyNumberFormat="1" applyFont="1" applyFill="1" applyBorder="1" applyAlignment="1">
      <alignment horizontal="center" vertical="top"/>
    </xf>
    <xf numFmtId="173" fontId="6" fillId="0" borderId="2" xfId="3" applyNumberFormat="1" applyFont="1" applyBorder="1" applyAlignment="1">
      <alignment vertical="top"/>
    </xf>
    <xf numFmtId="0" fontId="5" fillId="0" borderId="2" xfId="3" applyFont="1" applyBorder="1" applyAlignment="1">
      <alignment horizontal="right" vertical="top"/>
    </xf>
    <xf numFmtId="168" fontId="5" fillId="0" borderId="2" xfId="5" applyNumberFormat="1" applyFont="1" applyFill="1" applyBorder="1" applyAlignment="1">
      <alignment horizontal="right" vertical="top"/>
    </xf>
    <xf numFmtId="172" fontId="5" fillId="0" borderId="2" xfId="5" applyNumberFormat="1" applyFont="1" applyFill="1" applyBorder="1" applyAlignment="1">
      <alignment horizontal="center" vertical="top"/>
    </xf>
    <xf numFmtId="172" fontId="5" fillId="22" borderId="2" xfId="5" applyNumberFormat="1" applyFont="1" applyFill="1" applyBorder="1" applyAlignment="1">
      <alignment horizontal="left" vertical="top" wrapText="1"/>
    </xf>
    <xf numFmtId="0" fontId="5" fillId="22" borderId="2" xfId="3" applyFont="1" applyFill="1" applyBorder="1" applyAlignment="1">
      <alignment horizontal="center" vertical="top"/>
    </xf>
    <xf numFmtId="168" fontId="5" fillId="22" borderId="2" xfId="5" applyNumberFormat="1" applyFont="1" applyFill="1" applyBorder="1" applyAlignment="1">
      <alignment horizontal="center" vertical="top"/>
    </xf>
    <xf numFmtId="165" fontId="5" fillId="22" borderId="2" xfId="3" applyNumberFormat="1" applyFont="1" applyFill="1" applyBorder="1" applyAlignment="1">
      <alignment horizontal="center" vertical="top"/>
    </xf>
    <xf numFmtId="165" fontId="5" fillId="22" borderId="2" xfId="3" applyNumberFormat="1" applyFont="1" applyFill="1" applyBorder="1" applyAlignment="1">
      <alignment horizontal="right" vertical="top"/>
    </xf>
    <xf numFmtId="10" fontId="5" fillId="22" borderId="2" xfId="3" applyNumberFormat="1" applyFont="1" applyFill="1" applyBorder="1" applyAlignment="1">
      <alignment horizontal="right" vertical="top"/>
    </xf>
    <xf numFmtId="0" fontId="5" fillId="22" borderId="2" xfId="3" applyFont="1" applyFill="1" applyBorder="1" applyAlignment="1">
      <alignment vertical="top" wrapText="1"/>
    </xf>
    <xf numFmtId="10" fontId="5" fillId="0" borderId="2" xfId="3" applyNumberFormat="1" applyFont="1" applyBorder="1" applyAlignment="1">
      <alignment horizontal="right" vertical="top"/>
    </xf>
    <xf numFmtId="172" fontId="5" fillId="2" borderId="2" xfId="5" applyNumberFormat="1" applyFont="1" applyFill="1" applyBorder="1" applyAlignment="1">
      <alignment horizontal="center" vertical="top"/>
    </xf>
    <xf numFmtId="9" fontId="5" fillId="0" borderId="2" xfId="2" applyFont="1" applyBorder="1" applyAlignment="1">
      <alignment horizontal="right" vertical="top"/>
    </xf>
    <xf numFmtId="0" fontId="5" fillId="2" borderId="2" xfId="3" applyFont="1" applyFill="1" applyBorder="1" applyAlignment="1">
      <alignment vertical="top" wrapText="1"/>
    </xf>
    <xf numFmtId="2" fontId="5" fillId="2" borderId="2" xfId="3" applyNumberFormat="1" applyFont="1" applyFill="1" applyBorder="1" applyAlignment="1">
      <alignment horizontal="right" vertical="top"/>
    </xf>
    <xf numFmtId="172" fontId="5" fillId="16" borderId="2" xfId="5" applyNumberFormat="1" applyFont="1" applyFill="1" applyBorder="1" applyAlignment="1">
      <alignment horizontal="left" vertical="top" wrapText="1"/>
    </xf>
    <xf numFmtId="0" fontId="5" fillId="16" borderId="2" xfId="3" applyFont="1" applyFill="1" applyBorder="1" applyAlignment="1">
      <alignment horizontal="right" vertical="top"/>
    </xf>
    <xf numFmtId="164" fontId="5" fillId="16" borderId="2" xfId="3" applyNumberFormat="1" applyFont="1" applyFill="1" applyBorder="1" applyAlignment="1">
      <alignment horizontal="right" vertical="top"/>
    </xf>
    <xf numFmtId="164" fontId="5" fillId="2" borderId="2" xfId="3" applyNumberFormat="1" applyFont="1" applyFill="1" applyBorder="1" applyAlignment="1">
      <alignment horizontal="right" vertical="top"/>
    </xf>
    <xf numFmtId="165" fontId="5" fillId="2" borderId="2" xfId="3" applyNumberFormat="1" applyFont="1" applyFill="1" applyBorder="1" applyAlignment="1">
      <alignment horizontal="right" vertical="top"/>
    </xf>
    <xf numFmtId="10" fontId="5" fillId="2" borderId="2" xfId="2" applyNumberFormat="1" applyFont="1" applyFill="1" applyBorder="1" applyAlignment="1">
      <alignment horizontal="right" vertical="top"/>
    </xf>
    <xf numFmtId="164" fontId="5" fillId="0" borderId="2" xfId="3" applyNumberFormat="1" applyFont="1" applyBorder="1" applyAlignment="1">
      <alignment horizontal="right" vertical="top"/>
    </xf>
    <xf numFmtId="10" fontId="5" fillId="16" borderId="2" xfId="3" applyNumberFormat="1" applyFont="1" applyFill="1" applyBorder="1" applyAlignment="1">
      <alignment horizontal="right" vertical="top"/>
    </xf>
    <xf numFmtId="165" fontId="5" fillId="0" borderId="2" xfId="3" applyNumberFormat="1" applyFont="1" applyBorder="1" applyAlignment="1">
      <alignment vertical="top"/>
    </xf>
    <xf numFmtId="168" fontId="5" fillId="2" borderId="2" xfId="5" applyNumberFormat="1" applyFont="1" applyFill="1" applyBorder="1" applyAlignment="1">
      <alignment horizontal="right" vertical="top"/>
    </xf>
    <xf numFmtId="10" fontId="5" fillId="2" borderId="2" xfId="3" applyNumberFormat="1" applyFont="1" applyFill="1" applyBorder="1" applyAlignment="1">
      <alignment horizontal="right" vertical="top"/>
    </xf>
    <xf numFmtId="168" fontId="5" fillId="0" borderId="2" xfId="3" applyNumberFormat="1" applyFont="1" applyBorder="1" applyAlignment="1">
      <alignment horizontal="center" vertical="top"/>
    </xf>
    <xf numFmtId="168" fontId="5" fillId="0" borderId="2" xfId="5" applyNumberFormat="1" applyFont="1" applyFill="1" applyBorder="1" applyAlignment="1">
      <alignment horizontal="left" vertical="top" wrapText="1"/>
    </xf>
    <xf numFmtId="172" fontId="6" fillId="20" borderId="2" xfId="8" applyNumberFormat="1" applyFont="1" applyFill="1" applyBorder="1" applyAlignment="1">
      <alignment horizontal="left" vertical="top" wrapText="1"/>
    </xf>
    <xf numFmtId="10" fontId="6" fillId="20" borderId="2" xfId="3" applyNumberFormat="1" applyFont="1" applyFill="1" applyBorder="1" applyAlignment="1">
      <alignment horizontal="right" vertical="top"/>
    </xf>
    <xf numFmtId="165" fontId="6" fillId="20" borderId="2" xfId="3" applyNumberFormat="1" applyFont="1" applyFill="1" applyBorder="1" applyAlignment="1">
      <alignment vertical="top" wrapText="1"/>
    </xf>
    <xf numFmtId="172" fontId="6" fillId="17" borderId="2" xfId="8" applyNumberFormat="1" applyFont="1" applyFill="1" applyBorder="1" applyAlignment="1">
      <alignment horizontal="left" vertical="top" wrapText="1"/>
    </xf>
    <xf numFmtId="165" fontId="6" fillId="17" borderId="2" xfId="3" applyNumberFormat="1" applyFont="1" applyFill="1" applyBorder="1" applyAlignment="1">
      <alignment horizontal="right" vertical="top"/>
    </xf>
    <xf numFmtId="10" fontId="6" fillId="17" borderId="2" xfId="3" applyNumberFormat="1" applyFont="1" applyFill="1" applyBorder="1" applyAlignment="1">
      <alignment horizontal="right" vertical="top"/>
    </xf>
    <xf numFmtId="0" fontId="6" fillId="17" borderId="2" xfId="3" applyFont="1" applyFill="1" applyBorder="1" applyAlignment="1">
      <alignment vertical="top" wrapText="1"/>
    </xf>
    <xf numFmtId="172" fontId="6" fillId="16" borderId="2" xfId="8" applyNumberFormat="1" applyFont="1" applyFill="1" applyBorder="1" applyAlignment="1">
      <alignment horizontal="left" vertical="top" wrapText="1"/>
    </xf>
    <xf numFmtId="10" fontId="6" fillId="16" borderId="2" xfId="3" applyNumberFormat="1" applyFont="1" applyFill="1" applyBorder="1" applyAlignment="1">
      <alignment horizontal="right" vertical="top"/>
    </xf>
    <xf numFmtId="165" fontId="6" fillId="16" borderId="2" xfId="3" applyNumberFormat="1" applyFont="1" applyFill="1" applyBorder="1" applyAlignment="1">
      <alignment vertical="top"/>
    </xf>
    <xf numFmtId="172" fontId="5" fillId="2" borderId="2" xfId="8" applyNumberFormat="1" applyFont="1" applyFill="1" applyBorder="1" applyAlignment="1">
      <alignment horizontal="left" vertical="center" wrapText="1"/>
    </xf>
    <xf numFmtId="0" fontId="5" fillId="2" borderId="2" xfId="3" applyFont="1" applyFill="1" applyBorder="1" applyAlignment="1">
      <alignment horizontal="center" vertical="center"/>
    </xf>
    <xf numFmtId="165" fontId="5" fillId="2" borderId="2" xfId="3" applyNumberFormat="1" applyFont="1" applyFill="1" applyBorder="1" applyAlignment="1">
      <alignment horizontal="center" vertical="center"/>
    </xf>
    <xf numFmtId="164" fontId="5" fillId="2" borderId="2" xfId="3" applyNumberFormat="1" applyFont="1" applyFill="1" applyBorder="1" applyAlignment="1">
      <alignment vertical="center"/>
    </xf>
    <xf numFmtId="165" fontId="5" fillId="2" borderId="2" xfId="3" applyNumberFormat="1" applyFont="1" applyFill="1" applyBorder="1" applyAlignment="1">
      <alignment horizontal="right" vertical="center"/>
    </xf>
    <xf numFmtId="9" fontId="5" fillId="2" borderId="2" xfId="2" applyFont="1" applyFill="1" applyBorder="1" applyAlignment="1">
      <alignment horizontal="right" vertical="center"/>
    </xf>
    <xf numFmtId="0" fontId="5" fillId="0" borderId="0" xfId="4" applyFont="1" applyAlignment="1">
      <alignment vertical="center"/>
    </xf>
    <xf numFmtId="172" fontId="5" fillId="2" borderId="2" xfId="8" applyNumberFormat="1" applyFont="1" applyFill="1" applyBorder="1" applyAlignment="1">
      <alignment horizontal="left" vertical="top" wrapText="1"/>
    </xf>
    <xf numFmtId="164" fontId="5" fillId="2" borderId="2" xfId="3" applyNumberFormat="1" applyFont="1" applyFill="1" applyBorder="1" applyAlignment="1">
      <alignment vertical="top"/>
    </xf>
    <xf numFmtId="10" fontId="5" fillId="2" borderId="2" xfId="3" applyNumberFormat="1" applyFont="1" applyFill="1" applyBorder="1" applyAlignment="1">
      <alignment horizontal="right" vertical="center"/>
    </xf>
    <xf numFmtId="0" fontId="10" fillId="2" borderId="2" xfId="3" applyFont="1" applyFill="1" applyBorder="1" applyAlignment="1">
      <alignment vertical="top" wrapText="1"/>
    </xf>
    <xf numFmtId="168" fontId="5" fillId="2" borderId="2" xfId="9" applyNumberFormat="1" applyFont="1" applyFill="1" applyBorder="1" applyAlignment="1">
      <alignment vertical="top"/>
    </xf>
    <xf numFmtId="0" fontId="10" fillId="0" borderId="2" xfId="3" applyFont="1" applyBorder="1" applyAlignment="1">
      <alignment vertical="top"/>
    </xf>
    <xf numFmtId="172" fontId="5" fillId="0" borderId="2" xfId="8" applyNumberFormat="1" applyFont="1" applyFill="1" applyBorder="1" applyAlignment="1">
      <alignment horizontal="left" vertical="top" wrapText="1"/>
    </xf>
    <xf numFmtId="9" fontId="6" fillId="16" borderId="2" xfId="2" applyFont="1" applyFill="1" applyBorder="1" applyAlignment="1">
      <alignment horizontal="right" vertical="top"/>
    </xf>
    <xf numFmtId="0" fontId="6" fillId="16" borderId="2" xfId="3" applyFont="1" applyFill="1" applyBorder="1" applyAlignment="1">
      <alignment vertical="top"/>
    </xf>
    <xf numFmtId="0" fontId="5" fillId="0" borderId="2" xfId="10" applyNumberFormat="1" applyFont="1" applyFill="1" applyBorder="1" applyAlignment="1">
      <alignment vertical="top" wrapText="1"/>
    </xf>
    <xf numFmtId="0" fontId="6" fillId="16" borderId="2" xfId="3" applyFont="1" applyFill="1" applyBorder="1" applyAlignment="1">
      <alignment vertical="top" wrapText="1"/>
    </xf>
    <xf numFmtId="2" fontId="5" fillId="2" borderId="2" xfId="3" applyNumberFormat="1" applyFont="1" applyFill="1" applyBorder="1" applyAlignment="1">
      <alignment vertical="top"/>
    </xf>
    <xf numFmtId="0" fontId="10" fillId="0" borderId="2" xfId="3" applyFont="1" applyBorder="1" applyAlignment="1">
      <alignment vertical="top" wrapText="1"/>
    </xf>
    <xf numFmtId="0" fontId="5" fillId="0" borderId="2" xfId="7" applyFont="1" applyBorder="1" applyAlignment="1">
      <alignment vertical="top" wrapText="1"/>
    </xf>
    <xf numFmtId="172" fontId="5" fillId="0" borderId="2" xfId="5" applyNumberFormat="1" applyFont="1" applyFill="1" applyBorder="1" applyAlignment="1">
      <alignment horizontal="center" vertical="top" wrapText="1"/>
    </xf>
    <xf numFmtId="175" fontId="5" fillId="0" borderId="2" xfId="7" applyNumberFormat="1" applyFont="1" applyBorder="1" applyAlignment="1">
      <alignment horizontal="right" vertical="top" wrapText="1"/>
    </xf>
    <xf numFmtId="172" fontId="11" fillId="0" borderId="2" xfId="5" applyNumberFormat="1" applyFont="1" applyFill="1" applyBorder="1" applyAlignment="1">
      <alignment horizontal="left" vertical="top" wrapText="1"/>
    </xf>
    <xf numFmtId="164" fontId="6" fillId="16" borderId="2" xfId="3" applyNumberFormat="1" applyFont="1" applyFill="1" applyBorder="1" applyAlignment="1">
      <alignment horizontal="right" vertical="top"/>
    </xf>
    <xf numFmtId="175" fontId="5" fillId="0" borderId="2" xfId="7" applyNumberFormat="1" applyFont="1" applyBorder="1" applyAlignment="1">
      <alignment vertical="top" wrapText="1"/>
    </xf>
    <xf numFmtId="172" fontId="6" fillId="21" borderId="2" xfId="8" applyNumberFormat="1" applyFont="1" applyFill="1" applyBorder="1" applyAlignment="1">
      <alignment horizontal="left" vertical="top" wrapText="1"/>
    </xf>
    <xf numFmtId="10" fontId="6" fillId="21" borderId="2" xfId="3" applyNumberFormat="1" applyFont="1" applyFill="1" applyBorder="1" applyAlignment="1">
      <alignment horizontal="right" vertical="top"/>
    </xf>
    <xf numFmtId="0" fontId="6" fillId="21" borderId="2" xfId="3" applyFont="1" applyFill="1" applyBorder="1" applyAlignment="1">
      <alignment vertical="top"/>
    </xf>
    <xf numFmtId="172" fontId="5" fillId="16" borderId="2" xfId="8" applyNumberFormat="1" applyFont="1" applyFill="1" applyBorder="1" applyAlignment="1">
      <alignment horizontal="left" vertical="top" wrapText="1"/>
    </xf>
    <xf numFmtId="172" fontId="6" fillId="2" borderId="2" xfId="8" applyNumberFormat="1" applyFont="1" applyFill="1" applyBorder="1" applyAlignment="1">
      <alignment horizontal="left" vertical="top" wrapText="1"/>
    </xf>
    <xf numFmtId="172" fontId="5" fillId="2" borderId="2" xfId="11" applyNumberFormat="1" applyFont="1" applyFill="1" applyBorder="1" applyAlignment="1">
      <alignment horizontal="left" vertical="top" wrapText="1"/>
    </xf>
    <xf numFmtId="165" fontId="6" fillId="2" borderId="2" xfId="3" applyNumberFormat="1" applyFont="1" applyFill="1" applyBorder="1" applyAlignment="1">
      <alignment horizontal="center" vertical="top"/>
    </xf>
    <xf numFmtId="9" fontId="6" fillId="2" borderId="2" xfId="2" applyFont="1" applyFill="1" applyBorder="1" applyAlignment="1">
      <alignment horizontal="right" vertical="top"/>
    </xf>
    <xf numFmtId="0" fontId="6" fillId="2" borderId="2" xfId="3" applyFont="1" applyFill="1" applyBorder="1" applyAlignment="1">
      <alignment vertical="top"/>
    </xf>
    <xf numFmtId="166" fontId="5" fillId="0" borderId="2" xfId="1" applyNumberFormat="1" applyFont="1" applyFill="1" applyBorder="1" applyAlignment="1">
      <alignment horizontal="right" vertical="top"/>
    </xf>
    <xf numFmtId="172" fontId="5" fillId="16" borderId="2" xfId="5" applyNumberFormat="1" applyFont="1" applyFill="1" applyBorder="1" applyAlignment="1">
      <alignment horizontal="center" vertical="top" wrapText="1"/>
    </xf>
    <xf numFmtId="168" fontId="5" fillId="16" borderId="2" xfId="5" applyNumberFormat="1" applyFont="1" applyFill="1" applyBorder="1" applyAlignment="1">
      <alignment horizontal="left" vertical="top" wrapText="1"/>
    </xf>
    <xf numFmtId="2" fontId="5" fillId="16" borderId="2" xfId="3" applyNumberFormat="1" applyFont="1" applyFill="1" applyBorder="1" applyAlignment="1">
      <alignment horizontal="right" vertical="top"/>
    </xf>
    <xf numFmtId="172" fontId="6" fillId="23" borderId="2" xfId="8" applyNumberFormat="1" applyFont="1" applyFill="1" applyBorder="1" applyAlignment="1">
      <alignment horizontal="left" vertical="top" wrapText="1"/>
    </xf>
    <xf numFmtId="0" fontId="6" fillId="23" borderId="2" xfId="3" applyFont="1" applyFill="1" applyBorder="1" applyAlignment="1">
      <alignment horizontal="center" vertical="top"/>
    </xf>
    <xf numFmtId="168" fontId="6" fillId="23" borderId="2" xfId="12" applyNumberFormat="1" applyFont="1" applyFill="1" applyBorder="1" applyAlignment="1">
      <alignment horizontal="left" vertical="top" wrapText="1"/>
    </xf>
    <xf numFmtId="165" fontId="6" fillId="23" borderId="2" xfId="3" applyNumberFormat="1" applyFont="1" applyFill="1" applyBorder="1" applyAlignment="1">
      <alignment vertical="top"/>
    </xf>
    <xf numFmtId="165" fontId="6" fillId="23" borderId="2" xfId="3" applyNumberFormat="1" applyFont="1" applyFill="1" applyBorder="1" applyAlignment="1">
      <alignment horizontal="right" vertical="top"/>
    </xf>
    <xf numFmtId="10" fontId="6" fillId="23" borderId="2" xfId="3" applyNumberFormat="1" applyFont="1" applyFill="1" applyBorder="1" applyAlignment="1">
      <alignment horizontal="right" vertical="top"/>
    </xf>
    <xf numFmtId="172" fontId="5" fillId="2" borderId="2" xfId="12" applyNumberFormat="1" applyFont="1" applyFill="1" applyBorder="1" applyAlignment="1">
      <alignment horizontal="left" vertical="top" wrapText="1"/>
    </xf>
    <xf numFmtId="165" fontId="5" fillId="2" borderId="2" xfId="3" applyNumberFormat="1" applyFont="1" applyFill="1" applyBorder="1" applyAlignment="1">
      <alignment vertical="top"/>
    </xf>
    <xf numFmtId="165" fontId="5" fillId="0" borderId="2" xfId="4" applyNumberFormat="1" applyFont="1" applyBorder="1"/>
    <xf numFmtId="172" fontId="5" fillId="20" borderId="2" xfId="8" applyNumberFormat="1" applyFont="1" applyFill="1" applyBorder="1" applyAlignment="1">
      <alignment horizontal="left" vertical="top" wrapText="1"/>
    </xf>
    <xf numFmtId="0" fontId="5" fillId="20" borderId="2" xfId="3" applyFont="1" applyFill="1" applyBorder="1" applyAlignment="1">
      <alignment horizontal="center" vertical="top"/>
    </xf>
    <xf numFmtId="168" fontId="5" fillId="20" borderId="2" xfId="12" applyNumberFormat="1" applyFont="1" applyFill="1" applyBorder="1" applyAlignment="1">
      <alignment horizontal="left" vertical="top" wrapText="1"/>
    </xf>
    <xf numFmtId="165" fontId="5" fillId="20" borderId="2" xfId="3" applyNumberFormat="1" applyFont="1" applyFill="1" applyBorder="1" applyAlignment="1">
      <alignment vertical="top"/>
    </xf>
    <xf numFmtId="165" fontId="5" fillId="20" borderId="2" xfId="3" applyNumberFormat="1" applyFont="1" applyFill="1" applyBorder="1" applyAlignment="1">
      <alignment horizontal="right" vertical="top"/>
    </xf>
    <xf numFmtId="10" fontId="5" fillId="20" borderId="2" xfId="3" applyNumberFormat="1" applyFont="1" applyFill="1" applyBorder="1" applyAlignment="1">
      <alignment horizontal="right" vertical="top"/>
    </xf>
    <xf numFmtId="0" fontId="5" fillId="20" borderId="2" xfId="3" applyFont="1" applyFill="1" applyBorder="1" applyAlignment="1">
      <alignment vertical="top"/>
    </xf>
    <xf numFmtId="172" fontId="5" fillId="21" borderId="2" xfId="8" applyNumberFormat="1" applyFont="1" applyFill="1" applyBorder="1" applyAlignment="1">
      <alignment horizontal="left" vertical="top" wrapText="1"/>
    </xf>
    <xf numFmtId="0" fontId="5" fillId="21" borderId="2" xfId="3" applyFont="1" applyFill="1" applyBorder="1" applyAlignment="1">
      <alignment horizontal="center" vertical="top"/>
    </xf>
    <xf numFmtId="168" fontId="5" fillId="21" borderId="2" xfId="12" applyNumberFormat="1" applyFont="1" applyFill="1" applyBorder="1" applyAlignment="1">
      <alignment horizontal="left" vertical="top" wrapText="1"/>
    </xf>
    <xf numFmtId="165" fontId="5" fillId="21" borderId="2" xfId="3" applyNumberFormat="1" applyFont="1" applyFill="1" applyBorder="1" applyAlignment="1">
      <alignment vertical="top"/>
    </xf>
    <xf numFmtId="165" fontId="5" fillId="21" borderId="2" xfId="3" applyNumberFormat="1" applyFont="1" applyFill="1" applyBorder="1" applyAlignment="1">
      <alignment horizontal="right" vertical="top"/>
    </xf>
    <xf numFmtId="10" fontId="5" fillId="21" borderId="2" xfId="3" applyNumberFormat="1" applyFont="1" applyFill="1" applyBorder="1" applyAlignment="1">
      <alignment horizontal="right" vertical="top"/>
    </xf>
    <xf numFmtId="168" fontId="6" fillId="16" borderId="2" xfId="5" applyNumberFormat="1" applyFont="1" applyFill="1" applyBorder="1" applyAlignment="1">
      <alignment horizontal="left" vertical="top" wrapText="1"/>
    </xf>
    <xf numFmtId="165" fontId="6" fillId="16" borderId="2" xfId="5" applyNumberFormat="1" applyFont="1" applyFill="1" applyBorder="1" applyAlignment="1">
      <alignment horizontal="right" vertical="top" wrapText="1"/>
    </xf>
    <xf numFmtId="165" fontId="5" fillId="0" borderId="2" xfId="5" applyNumberFormat="1" applyFont="1" applyFill="1" applyBorder="1" applyAlignment="1">
      <alignment horizontal="right" vertical="top" wrapText="1"/>
    </xf>
    <xf numFmtId="172" fontId="5" fillId="16" borderId="2" xfId="11" applyNumberFormat="1" applyFont="1" applyFill="1" applyBorder="1" applyAlignment="1">
      <alignment horizontal="left" vertical="top" wrapText="1"/>
    </xf>
    <xf numFmtId="168" fontId="5" fillId="16" borderId="2" xfId="12" applyNumberFormat="1" applyFont="1" applyFill="1" applyBorder="1" applyAlignment="1">
      <alignment horizontal="left" vertical="top" wrapText="1"/>
    </xf>
    <xf numFmtId="165" fontId="5" fillId="16" borderId="2" xfId="3" applyNumberFormat="1" applyFont="1" applyFill="1" applyBorder="1" applyAlignment="1">
      <alignment vertical="top"/>
    </xf>
    <xf numFmtId="165" fontId="5" fillId="16" borderId="2" xfId="3" applyNumberFormat="1" applyFont="1" applyFill="1" applyBorder="1" applyAlignment="1">
      <alignment vertical="top" wrapText="1"/>
    </xf>
    <xf numFmtId="168" fontId="5" fillId="2" borderId="2" xfId="12" applyNumberFormat="1" applyFont="1" applyFill="1" applyBorder="1" applyAlignment="1">
      <alignment horizontal="left" vertical="top" wrapText="1"/>
    </xf>
    <xf numFmtId="168" fontId="5" fillId="2" borderId="2" xfId="3" applyNumberFormat="1" applyFont="1" applyFill="1" applyBorder="1" applyAlignment="1">
      <alignment vertical="top"/>
    </xf>
    <xf numFmtId="171" fontId="5" fillId="0" borderId="2" xfId="13" applyFont="1" applyBorder="1" applyAlignment="1">
      <alignment horizontal="right" vertical="top"/>
    </xf>
    <xf numFmtId="0" fontId="6" fillId="0" borderId="2" xfId="3" applyFont="1" applyBorder="1" applyAlignment="1">
      <alignment horizontal="right" vertical="top"/>
    </xf>
    <xf numFmtId="168" fontId="6" fillId="0" borderId="2" xfId="5" applyNumberFormat="1" applyFont="1" applyFill="1" applyBorder="1" applyAlignment="1">
      <alignment horizontal="left" vertical="top" wrapText="1"/>
    </xf>
    <xf numFmtId="165" fontId="6" fillId="0" borderId="2" xfId="3" applyNumberFormat="1" applyFont="1" applyBorder="1" applyAlignment="1">
      <alignment vertical="top"/>
    </xf>
    <xf numFmtId="168" fontId="6" fillId="0" borderId="2" xfId="3" applyNumberFormat="1" applyFont="1" applyBorder="1" applyAlignment="1">
      <alignment vertical="top"/>
    </xf>
    <xf numFmtId="172" fontId="6" fillId="24" borderId="2" xfId="11" applyNumberFormat="1" applyFont="1" applyFill="1" applyBorder="1" applyAlignment="1">
      <alignment vertical="top" wrapText="1"/>
    </xf>
    <xf numFmtId="0" fontId="5" fillId="24" borderId="2" xfId="3" applyFont="1" applyFill="1" applyBorder="1" applyAlignment="1">
      <alignment horizontal="center" vertical="top"/>
    </xf>
    <xf numFmtId="165" fontId="6" fillId="24" borderId="2" xfId="6" applyNumberFormat="1" applyFont="1" applyFill="1" applyBorder="1" applyAlignment="1">
      <alignment vertical="top"/>
    </xf>
    <xf numFmtId="164" fontId="6" fillId="24" borderId="2" xfId="3" applyNumberFormat="1" applyFont="1" applyFill="1" applyBorder="1" applyAlignment="1">
      <alignment vertical="top"/>
    </xf>
    <xf numFmtId="0" fontId="6" fillId="24" borderId="2" xfId="3" applyFont="1" applyFill="1" applyBorder="1" applyAlignment="1">
      <alignment horizontal="center" vertical="top"/>
    </xf>
    <xf numFmtId="165" fontId="6" fillId="24" borderId="2" xfId="3" applyNumberFormat="1" applyFont="1" applyFill="1" applyBorder="1" applyAlignment="1">
      <alignment vertical="top"/>
    </xf>
    <xf numFmtId="165" fontId="6" fillId="24" borderId="2" xfId="3" applyNumberFormat="1" applyFont="1" applyFill="1" applyBorder="1" applyAlignment="1">
      <alignment horizontal="right" vertical="top"/>
    </xf>
    <xf numFmtId="10" fontId="6" fillId="24" borderId="2" xfId="3" applyNumberFormat="1" applyFont="1" applyFill="1" applyBorder="1" applyAlignment="1">
      <alignment horizontal="right" vertical="top"/>
    </xf>
    <xf numFmtId="0" fontId="5" fillId="24" borderId="2" xfId="3" applyFont="1" applyFill="1" applyBorder="1" applyAlignment="1">
      <alignment vertical="top" wrapText="1"/>
    </xf>
    <xf numFmtId="172" fontId="5" fillId="16" borderId="2" xfId="11" applyNumberFormat="1" applyFont="1" applyFill="1" applyBorder="1" applyAlignment="1">
      <alignment vertical="top" wrapText="1"/>
    </xf>
    <xf numFmtId="165" fontId="5" fillId="16" borderId="2" xfId="6" applyNumberFormat="1" applyFont="1" applyFill="1" applyBorder="1" applyAlignment="1">
      <alignment vertical="top"/>
    </xf>
    <xf numFmtId="165" fontId="5" fillId="16" borderId="2" xfId="13" applyNumberFormat="1" applyFont="1" applyFill="1" applyBorder="1" applyAlignment="1">
      <alignment horizontal="right" vertical="top"/>
    </xf>
    <xf numFmtId="10" fontId="5" fillId="16" borderId="2" xfId="13" applyNumberFormat="1" applyFont="1" applyFill="1" applyBorder="1" applyAlignment="1">
      <alignment horizontal="right" vertical="top"/>
    </xf>
    <xf numFmtId="172" fontId="5" fillId="2" borderId="2" xfId="11" applyNumberFormat="1" applyFont="1" applyFill="1" applyBorder="1" applyAlignment="1">
      <alignment vertical="top" wrapText="1"/>
    </xf>
    <xf numFmtId="165" fontId="5" fillId="0" borderId="2" xfId="6" applyNumberFormat="1" applyFont="1" applyBorder="1" applyAlignment="1">
      <alignment horizontal="right" vertical="top"/>
    </xf>
    <xf numFmtId="165" fontId="5" fillId="2" borderId="2" xfId="6" applyNumberFormat="1" applyFont="1" applyFill="1" applyBorder="1" applyAlignment="1">
      <alignment horizontal="right" vertical="top"/>
    </xf>
    <xf numFmtId="164" fontId="12" fillId="2" borderId="2" xfId="3" applyNumberFormat="1" applyFont="1" applyFill="1" applyBorder="1" applyAlignment="1">
      <alignment vertical="top"/>
    </xf>
    <xf numFmtId="3" fontId="5" fillId="0" borderId="2" xfId="14" applyNumberFormat="1" applyFont="1" applyBorder="1" applyAlignment="1">
      <alignment vertical="top" wrapText="1"/>
    </xf>
    <xf numFmtId="0" fontId="5" fillId="2" borderId="2" xfId="6" applyFont="1" applyFill="1" applyBorder="1" applyAlignment="1">
      <alignment horizontal="center" vertical="top"/>
    </xf>
    <xf numFmtId="165" fontId="5" fillId="0" borderId="2" xfId="6" applyNumberFormat="1" applyFont="1" applyBorder="1" applyAlignment="1">
      <alignment vertical="top"/>
    </xf>
    <xf numFmtId="164" fontId="5" fillId="2" borderId="2" xfId="6" applyNumberFormat="1" applyFont="1" applyFill="1" applyBorder="1" applyAlignment="1">
      <alignment vertical="top"/>
    </xf>
    <xf numFmtId="0" fontId="5" fillId="2" borderId="2" xfId="6" applyFont="1" applyFill="1" applyBorder="1" applyAlignment="1">
      <alignment vertical="top"/>
    </xf>
    <xf numFmtId="172" fontId="5" fillId="0" borderId="2" xfId="11" applyNumberFormat="1" applyFont="1" applyFill="1" applyBorder="1" applyAlignment="1">
      <alignment vertical="top" wrapText="1"/>
    </xf>
    <xf numFmtId="0" fontId="5" fillId="0" borderId="2" xfId="6" applyFont="1" applyBorder="1" applyAlignment="1">
      <alignment horizontal="right" vertical="top"/>
    </xf>
    <xf numFmtId="0" fontId="5" fillId="0" borderId="2" xfId="6" applyFont="1" applyBorder="1" applyAlignment="1">
      <alignment horizontal="left" vertical="top" wrapText="1"/>
    </xf>
    <xf numFmtId="0" fontId="5" fillId="0" borderId="2" xfId="6" applyFont="1" applyBorder="1" applyAlignment="1">
      <alignment horizontal="center" vertical="top"/>
    </xf>
    <xf numFmtId="168" fontId="5" fillId="0" borderId="2" xfId="6" applyNumberFormat="1" applyFont="1" applyBorder="1" applyAlignment="1">
      <alignment horizontal="center" vertical="top"/>
    </xf>
    <xf numFmtId="168" fontId="5" fillId="0" borderId="2" xfId="6" applyNumberFormat="1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5" fillId="0" borderId="2" xfId="15" applyFont="1" applyBorder="1" applyAlignment="1">
      <alignment vertical="top" wrapText="1"/>
    </xf>
    <xf numFmtId="175" fontId="5" fillId="0" borderId="2" xfId="5" applyNumberFormat="1" applyFont="1" applyFill="1" applyBorder="1" applyAlignment="1">
      <alignment horizontal="right" vertical="top"/>
    </xf>
    <xf numFmtId="175" fontId="5" fillId="0" borderId="2" xfId="3" applyNumberFormat="1" applyFont="1" applyBorder="1" applyAlignment="1">
      <alignment horizontal="center" vertical="top"/>
    </xf>
    <xf numFmtId="165" fontId="6" fillId="16" borderId="2" xfId="6" applyNumberFormat="1" applyFont="1" applyFill="1" applyBorder="1" applyAlignment="1">
      <alignment horizontal="right" vertical="top"/>
    </xf>
    <xf numFmtId="168" fontId="6" fillId="16" borderId="2" xfId="3" applyNumberFormat="1" applyFont="1" applyFill="1" applyBorder="1" applyAlignment="1">
      <alignment vertical="top"/>
    </xf>
    <xf numFmtId="168" fontId="5" fillId="0" borderId="2" xfId="5" applyNumberFormat="1" applyFont="1" applyFill="1" applyBorder="1" applyAlignment="1">
      <alignment vertical="top" wrapText="1"/>
    </xf>
    <xf numFmtId="165" fontId="5" fillId="0" borderId="2" xfId="5" applyNumberFormat="1" applyFont="1" applyFill="1" applyBorder="1" applyAlignment="1">
      <alignment vertical="top" wrapText="1"/>
    </xf>
    <xf numFmtId="3" fontId="5" fillId="16" borderId="2" xfId="14" applyNumberFormat="1" applyFont="1" applyFill="1" applyBorder="1" applyAlignment="1">
      <alignment vertical="top" wrapText="1"/>
    </xf>
    <xf numFmtId="3" fontId="5" fillId="2" borderId="2" xfId="14" applyNumberFormat="1" applyFont="1" applyFill="1" applyBorder="1" applyAlignment="1">
      <alignment vertical="top" wrapText="1"/>
    </xf>
    <xf numFmtId="0" fontId="5" fillId="2" borderId="2" xfId="3" applyFont="1" applyFill="1" applyBorder="1" applyAlignment="1">
      <alignment horizontal="right" vertical="top"/>
    </xf>
    <xf numFmtId="175" fontId="5" fillId="0" borderId="2" xfId="5" applyNumberFormat="1" applyFont="1" applyFill="1" applyBorder="1" applyAlignment="1">
      <alignment vertical="top"/>
    </xf>
    <xf numFmtId="165" fontId="5" fillId="0" borderId="2" xfId="5" applyNumberFormat="1" applyFont="1" applyFill="1" applyBorder="1" applyAlignment="1">
      <alignment vertical="top"/>
    </xf>
    <xf numFmtId="175" fontId="5" fillId="2" borderId="2" xfId="5" applyNumberFormat="1" applyFont="1" applyFill="1" applyBorder="1" applyAlignment="1">
      <alignment horizontal="right" vertical="top"/>
    </xf>
    <xf numFmtId="175" fontId="5" fillId="0" borderId="2" xfId="6" applyNumberFormat="1" applyFont="1" applyBorder="1" applyAlignment="1">
      <alignment horizontal="center" vertical="top"/>
    </xf>
    <xf numFmtId="164" fontId="5" fillId="0" borderId="2" xfId="6" applyNumberFormat="1" applyFont="1" applyBorder="1" applyAlignment="1">
      <alignment vertical="top"/>
    </xf>
    <xf numFmtId="0" fontId="5" fillId="0" borderId="2" xfId="6" applyFont="1" applyBorder="1" applyAlignment="1">
      <alignment vertical="top"/>
    </xf>
    <xf numFmtId="171" fontId="5" fillId="2" borderId="2" xfId="9" applyFont="1" applyFill="1" applyBorder="1" applyAlignment="1">
      <alignment horizontal="right" vertical="top"/>
    </xf>
    <xf numFmtId="168" fontId="5" fillId="2" borderId="2" xfId="9" applyNumberFormat="1" applyFont="1" applyFill="1" applyBorder="1" applyAlignment="1">
      <alignment horizontal="right" vertical="top"/>
    </xf>
    <xf numFmtId="175" fontId="5" fillId="2" borderId="2" xfId="3" applyNumberFormat="1" applyFont="1" applyFill="1" applyBorder="1" applyAlignment="1">
      <alignment horizontal="center" vertical="top"/>
    </xf>
    <xf numFmtId="165" fontId="5" fillId="2" borderId="2" xfId="5" applyNumberFormat="1" applyFont="1" applyFill="1" applyBorder="1" applyAlignment="1">
      <alignment horizontal="right" vertical="top"/>
    </xf>
    <xf numFmtId="0" fontId="5" fillId="0" borderId="2" xfId="16" applyFont="1" applyBorder="1" applyAlignment="1" applyProtection="1">
      <alignment vertical="top" wrapText="1"/>
      <protection locked="0"/>
    </xf>
    <xf numFmtId="165" fontId="5" fillId="2" borderId="2" xfId="9" applyNumberFormat="1" applyFont="1" applyFill="1" applyBorder="1" applyAlignment="1">
      <alignment vertical="top"/>
    </xf>
    <xf numFmtId="171" fontId="5" fillId="2" borderId="2" xfId="9" applyFont="1" applyFill="1" applyBorder="1" applyAlignment="1">
      <alignment vertical="top"/>
    </xf>
    <xf numFmtId="3" fontId="6" fillId="25" borderId="2" xfId="14" applyNumberFormat="1" applyFont="1" applyFill="1" applyBorder="1" applyAlignment="1">
      <alignment vertical="top" wrapText="1"/>
    </xf>
    <xf numFmtId="0" fontId="5" fillId="25" borderId="2" xfId="3" applyFont="1" applyFill="1" applyBorder="1" applyAlignment="1">
      <alignment horizontal="center" vertical="top"/>
    </xf>
    <xf numFmtId="165" fontId="6" fillId="25" borderId="2" xfId="3" applyNumberFormat="1" applyFont="1" applyFill="1" applyBorder="1" applyAlignment="1">
      <alignment horizontal="right" vertical="top"/>
    </xf>
    <xf numFmtId="175" fontId="6" fillId="25" borderId="2" xfId="5" applyNumberFormat="1" applyFont="1" applyFill="1" applyBorder="1" applyAlignment="1">
      <alignment horizontal="right" vertical="top"/>
    </xf>
    <xf numFmtId="175" fontId="6" fillId="25" borderId="2" xfId="3" applyNumberFormat="1" applyFont="1" applyFill="1" applyBorder="1" applyAlignment="1">
      <alignment horizontal="center" vertical="top"/>
    </xf>
    <xf numFmtId="165" fontId="6" fillId="25" borderId="2" xfId="5" applyNumberFormat="1" applyFont="1" applyFill="1" applyBorder="1" applyAlignment="1">
      <alignment horizontal="right" vertical="top"/>
    </xf>
    <xf numFmtId="2" fontId="6" fillId="25" borderId="2" xfId="3" applyNumberFormat="1" applyFont="1" applyFill="1" applyBorder="1" applyAlignment="1">
      <alignment horizontal="right" vertical="top"/>
    </xf>
    <xf numFmtId="0" fontId="5" fillId="25" borderId="2" xfId="3" applyFont="1" applyFill="1" applyBorder="1" applyAlignment="1">
      <alignment vertical="top" wrapText="1"/>
    </xf>
    <xf numFmtId="165" fontId="5" fillId="2" borderId="2" xfId="5" applyNumberFormat="1" applyFont="1" applyFill="1" applyBorder="1" applyAlignment="1">
      <alignment vertical="top"/>
    </xf>
    <xf numFmtId="0" fontId="5" fillId="25" borderId="2" xfId="6" applyFont="1" applyFill="1" applyBorder="1" applyAlignment="1">
      <alignment horizontal="center" vertical="top"/>
    </xf>
    <xf numFmtId="165" fontId="6" fillId="25" borderId="2" xfId="6" applyNumberFormat="1" applyFont="1" applyFill="1" applyBorder="1" applyAlignment="1">
      <alignment horizontal="right" vertical="top"/>
    </xf>
    <xf numFmtId="175" fontId="6" fillId="25" borderId="2" xfId="6" applyNumberFormat="1" applyFont="1" applyFill="1" applyBorder="1" applyAlignment="1">
      <alignment horizontal="center" vertical="top"/>
    </xf>
    <xf numFmtId="2" fontId="6" fillId="25" borderId="2" xfId="6" applyNumberFormat="1" applyFont="1" applyFill="1" applyBorder="1" applyAlignment="1">
      <alignment horizontal="right" vertical="top"/>
    </xf>
    <xf numFmtId="0" fontId="5" fillId="25" borderId="2" xfId="6" applyFont="1" applyFill="1" applyBorder="1" applyAlignment="1">
      <alignment vertical="top" wrapText="1"/>
    </xf>
    <xf numFmtId="10" fontId="5" fillId="0" borderId="2" xfId="6" applyNumberFormat="1" applyFont="1" applyBorder="1" applyAlignment="1">
      <alignment horizontal="right" vertical="top"/>
    </xf>
    <xf numFmtId="0" fontId="6" fillId="16" borderId="2" xfId="14" applyFont="1" applyFill="1" applyBorder="1" applyAlignment="1">
      <alignment vertical="top" wrapText="1"/>
    </xf>
    <xf numFmtId="168" fontId="6" fillId="16" borderId="2" xfId="5" applyNumberFormat="1" applyFont="1" applyFill="1" applyBorder="1" applyAlignment="1">
      <alignment vertical="top"/>
    </xf>
    <xf numFmtId="165" fontId="6" fillId="16" borderId="2" xfId="5" applyNumberFormat="1" applyFont="1" applyFill="1" applyBorder="1" applyAlignment="1">
      <alignment vertical="top"/>
    </xf>
    <xf numFmtId="0" fontId="5" fillId="0" borderId="2" xfId="14" applyFont="1" applyBorder="1" applyAlignment="1">
      <alignment vertical="top" wrapText="1"/>
    </xf>
    <xf numFmtId="0" fontId="6" fillId="16" borderId="2" xfId="15" applyFont="1" applyFill="1" applyBorder="1" applyAlignment="1">
      <alignment vertical="top" wrapText="1"/>
    </xf>
    <xf numFmtId="168" fontId="6" fillId="16" borderId="2" xfId="9" applyNumberFormat="1" applyFont="1" applyFill="1" applyBorder="1" applyAlignment="1">
      <alignment vertical="top"/>
    </xf>
    <xf numFmtId="168" fontId="5" fillId="0" borderId="2" xfId="9" applyNumberFormat="1" applyFont="1" applyFill="1" applyBorder="1" applyAlignment="1">
      <alignment vertical="top"/>
    </xf>
    <xf numFmtId="0" fontId="6" fillId="20" borderId="2" xfId="15" applyFont="1" applyFill="1" applyBorder="1" applyAlignment="1">
      <alignment vertical="top" wrapText="1"/>
    </xf>
    <xf numFmtId="168" fontId="6" fillId="20" borderId="2" xfId="9" applyNumberFormat="1" applyFont="1" applyFill="1" applyBorder="1" applyAlignment="1">
      <alignment vertical="top"/>
    </xf>
    <xf numFmtId="165" fontId="6" fillId="20" borderId="2" xfId="5" applyNumberFormat="1" applyFont="1" applyFill="1" applyBorder="1" applyAlignment="1">
      <alignment vertical="top"/>
    </xf>
    <xf numFmtId="0" fontId="6" fillId="20" borderId="2" xfId="3" applyFont="1" applyFill="1" applyBorder="1" applyAlignment="1">
      <alignment vertical="top"/>
    </xf>
    <xf numFmtId="0" fontId="5" fillId="16" borderId="2" xfId="15" applyFont="1" applyFill="1" applyBorder="1" applyAlignment="1">
      <alignment vertical="top" wrapText="1"/>
    </xf>
    <xf numFmtId="168" fontId="5" fillId="16" borderId="2" xfId="9" applyNumberFormat="1" applyFont="1" applyFill="1" applyBorder="1" applyAlignment="1">
      <alignment vertical="top"/>
    </xf>
    <xf numFmtId="165" fontId="5" fillId="16" borderId="2" xfId="5" applyNumberFormat="1" applyFont="1" applyFill="1" applyBorder="1" applyAlignment="1">
      <alignment vertical="top"/>
    </xf>
    <xf numFmtId="172" fontId="5" fillId="0" borderId="2" xfId="13" applyNumberFormat="1" applyFont="1" applyBorder="1" applyAlignment="1">
      <alignment vertical="top" wrapText="1"/>
    </xf>
    <xf numFmtId="168" fontId="5" fillId="16" borderId="2" xfId="5" applyNumberFormat="1" applyFont="1" applyFill="1" applyBorder="1" applyAlignment="1">
      <alignment vertical="top"/>
    </xf>
    <xf numFmtId="3" fontId="5" fillId="0" borderId="2" xfId="3" applyNumberFormat="1" applyFont="1" applyBorder="1" applyAlignment="1">
      <alignment vertical="top" wrapText="1"/>
    </xf>
    <xf numFmtId="9" fontId="5" fillId="16" borderId="2" xfId="2" applyFont="1" applyFill="1" applyBorder="1" applyAlignment="1">
      <alignment horizontal="right" vertical="top"/>
    </xf>
    <xf numFmtId="172" fontId="5" fillId="0" borderId="2" xfId="10" applyNumberFormat="1" applyFont="1" applyBorder="1" applyAlignment="1">
      <alignment horizontal="left" vertical="top" wrapText="1"/>
    </xf>
    <xf numFmtId="176" fontId="5" fillId="0" borderId="2" xfId="3" applyNumberFormat="1" applyFont="1" applyBorder="1" applyAlignment="1">
      <alignment horizontal="right" vertical="top"/>
    </xf>
    <xf numFmtId="172" fontId="5" fillId="2" borderId="2" xfId="5" applyNumberFormat="1" applyFont="1" applyFill="1" applyBorder="1" applyAlignment="1">
      <alignment vertical="top"/>
    </xf>
    <xf numFmtId="43" fontId="5" fillId="2" borderId="2" xfId="1" applyFont="1" applyFill="1" applyBorder="1" applyAlignment="1">
      <alignment vertical="top"/>
    </xf>
    <xf numFmtId="0" fontId="6" fillId="26" borderId="2" xfId="6" applyFont="1" applyFill="1" applyBorder="1" applyAlignment="1">
      <alignment vertical="top" wrapText="1"/>
    </xf>
    <xf numFmtId="165" fontId="6" fillId="26" borderId="2" xfId="6" applyNumberFormat="1" applyFont="1" applyFill="1" applyBorder="1" applyAlignment="1">
      <alignment horizontal="center" vertical="top"/>
    </xf>
    <xf numFmtId="165" fontId="6" fillId="26" borderId="2" xfId="6" applyNumberFormat="1" applyFont="1" applyFill="1" applyBorder="1" applyAlignment="1">
      <alignment horizontal="right" vertical="top"/>
    </xf>
    <xf numFmtId="10" fontId="6" fillId="26" borderId="2" xfId="6" applyNumberFormat="1" applyFont="1" applyFill="1" applyBorder="1" applyAlignment="1">
      <alignment horizontal="right" vertical="top"/>
    </xf>
    <xf numFmtId="165" fontId="5" fillId="26" borderId="2" xfId="6" applyNumberFormat="1" applyFont="1" applyFill="1" applyBorder="1" applyAlignment="1">
      <alignment vertical="top"/>
    </xf>
    <xf numFmtId="0" fontId="6" fillId="12" borderId="2" xfId="6" applyFont="1" applyFill="1" applyBorder="1" applyAlignment="1">
      <alignment vertical="top" wrapText="1"/>
    </xf>
    <xf numFmtId="165" fontId="6" fillId="12" borderId="2" xfId="6" applyNumberFormat="1" applyFont="1" applyFill="1" applyBorder="1" applyAlignment="1">
      <alignment horizontal="center" vertical="top"/>
    </xf>
    <xf numFmtId="165" fontId="6" fillId="12" borderId="2" xfId="6" applyNumberFormat="1" applyFont="1" applyFill="1" applyBorder="1" applyAlignment="1">
      <alignment horizontal="right" vertical="top"/>
    </xf>
    <xf numFmtId="165" fontId="6" fillId="12" borderId="2" xfId="6" applyNumberFormat="1" applyFont="1" applyFill="1" applyBorder="1" applyAlignment="1">
      <alignment vertical="top"/>
    </xf>
    <xf numFmtId="10" fontId="6" fillId="12" borderId="2" xfId="6" applyNumberFormat="1" applyFont="1" applyFill="1" applyBorder="1" applyAlignment="1">
      <alignment vertical="top"/>
    </xf>
    <xf numFmtId="0" fontId="5" fillId="12" borderId="2" xfId="6" applyFont="1" applyFill="1" applyBorder="1" applyAlignment="1">
      <alignment vertical="top"/>
    </xf>
    <xf numFmtId="0" fontId="6" fillId="27" borderId="2" xfId="6" applyFont="1" applyFill="1" applyBorder="1" applyAlignment="1">
      <alignment vertical="top" wrapText="1"/>
    </xf>
    <xf numFmtId="0" fontId="6" fillId="27" borderId="2" xfId="6" applyFont="1" applyFill="1" applyBorder="1" applyAlignment="1">
      <alignment horizontal="center" vertical="top"/>
    </xf>
    <xf numFmtId="175" fontId="6" fillId="27" borderId="2" xfId="6" applyNumberFormat="1" applyFont="1" applyFill="1" applyBorder="1" applyAlignment="1">
      <alignment horizontal="right" vertical="top"/>
    </xf>
    <xf numFmtId="3" fontId="6" fillId="27" borderId="2" xfId="6" applyNumberFormat="1" applyFont="1" applyFill="1" applyBorder="1" applyAlignment="1">
      <alignment horizontal="center" vertical="top"/>
    </xf>
    <xf numFmtId="165" fontId="6" fillId="27" borderId="2" xfId="6" applyNumberFormat="1" applyFont="1" applyFill="1" applyBorder="1" applyAlignment="1">
      <alignment horizontal="right" vertical="top"/>
    </xf>
    <xf numFmtId="165" fontId="6" fillId="27" borderId="2" xfId="6" applyNumberFormat="1" applyFont="1" applyFill="1" applyBorder="1" applyAlignment="1">
      <alignment vertical="top"/>
    </xf>
    <xf numFmtId="10" fontId="6" fillId="27" borderId="2" xfId="6" applyNumberFormat="1" applyFont="1" applyFill="1" applyBorder="1" applyAlignment="1">
      <alignment vertical="top"/>
    </xf>
    <xf numFmtId="0" fontId="5" fillId="27" borderId="2" xfId="6" applyFont="1" applyFill="1" applyBorder="1" applyAlignment="1">
      <alignment vertical="top"/>
    </xf>
    <xf numFmtId="0" fontId="6" fillId="28" borderId="2" xfId="6" applyFont="1" applyFill="1" applyBorder="1" applyAlignment="1">
      <alignment vertical="top" wrapText="1"/>
    </xf>
    <xf numFmtId="0" fontId="6" fillId="28" borderId="2" xfId="6" applyFont="1" applyFill="1" applyBorder="1" applyAlignment="1">
      <alignment horizontal="center" vertical="top"/>
    </xf>
    <xf numFmtId="165" fontId="6" fillId="28" borderId="2" xfId="6" applyNumberFormat="1" applyFont="1" applyFill="1" applyBorder="1" applyAlignment="1">
      <alignment horizontal="center" vertical="top"/>
    </xf>
    <xf numFmtId="165" fontId="6" fillId="28" borderId="2" xfId="6" applyNumberFormat="1" applyFont="1" applyFill="1" applyBorder="1" applyAlignment="1">
      <alignment vertical="top"/>
    </xf>
    <xf numFmtId="10" fontId="6" fillId="28" borderId="2" xfId="6" applyNumberFormat="1" applyFont="1" applyFill="1" applyBorder="1" applyAlignment="1">
      <alignment vertical="top"/>
    </xf>
    <xf numFmtId="0" fontId="5" fillId="28" borderId="2" xfId="6" applyFont="1" applyFill="1" applyBorder="1" applyAlignment="1">
      <alignment vertical="top"/>
    </xf>
    <xf numFmtId="0" fontId="6" fillId="0" borderId="2" xfId="6" applyFont="1" applyBorder="1" applyAlignment="1">
      <alignment vertical="top" wrapText="1"/>
    </xf>
    <xf numFmtId="0" fontId="6" fillId="0" borderId="2" xfId="6" applyFont="1" applyBorder="1" applyAlignment="1">
      <alignment horizontal="center" vertical="top"/>
    </xf>
    <xf numFmtId="165" fontId="6" fillId="0" borderId="2" xfId="6" applyNumberFormat="1" applyFont="1" applyBorder="1" applyAlignment="1">
      <alignment horizontal="center" vertical="top"/>
    </xf>
    <xf numFmtId="168" fontId="6" fillId="0" borderId="2" xfId="6" applyNumberFormat="1" applyFont="1" applyBorder="1" applyAlignment="1">
      <alignment vertical="top"/>
    </xf>
    <xf numFmtId="165" fontId="6" fillId="0" borderId="2" xfId="6" applyNumberFormat="1" applyFont="1" applyBorder="1" applyAlignment="1">
      <alignment vertical="top"/>
    </xf>
    <xf numFmtId="10" fontId="6" fillId="0" borderId="2" xfId="6" applyNumberFormat="1" applyFont="1" applyBorder="1" applyAlignment="1">
      <alignment vertical="top"/>
    </xf>
    <xf numFmtId="0" fontId="5" fillId="9" borderId="2" xfId="6" applyFont="1" applyFill="1" applyBorder="1" applyAlignment="1">
      <alignment horizontal="left" vertical="top" wrapText="1"/>
    </xf>
    <xf numFmtId="0" fontId="5" fillId="9" borderId="2" xfId="6" applyFont="1" applyFill="1" applyBorder="1" applyAlignment="1">
      <alignment horizontal="center" vertical="top"/>
    </xf>
    <xf numFmtId="0" fontId="5" fillId="9" borderId="2" xfId="6" applyFont="1" applyFill="1" applyBorder="1" applyAlignment="1">
      <alignment vertical="top"/>
    </xf>
    <xf numFmtId="165" fontId="5" fillId="9" borderId="2" xfId="6" applyNumberFormat="1" applyFont="1" applyFill="1" applyBorder="1" applyAlignment="1">
      <alignment vertical="top"/>
    </xf>
    <xf numFmtId="175" fontId="5" fillId="9" borderId="2" xfId="6" applyNumberFormat="1" applyFont="1" applyFill="1" applyBorder="1" applyAlignment="1">
      <alignment vertical="top"/>
    </xf>
    <xf numFmtId="2" fontId="5" fillId="9" borderId="2" xfId="6" applyNumberFormat="1" applyFont="1" applyFill="1" applyBorder="1" applyAlignment="1">
      <alignment vertical="top"/>
    </xf>
    <xf numFmtId="10" fontId="5" fillId="9" borderId="2" xfId="6" applyNumberFormat="1" applyFont="1" applyFill="1" applyBorder="1" applyAlignment="1">
      <alignment vertical="top"/>
    </xf>
    <xf numFmtId="0" fontId="6" fillId="8" borderId="2" xfId="6" applyFont="1" applyFill="1" applyBorder="1" applyAlignment="1">
      <alignment vertical="top" wrapText="1"/>
    </xf>
    <xf numFmtId="0" fontId="6" fillId="8" borderId="2" xfId="6" applyFont="1" applyFill="1" applyBorder="1" applyAlignment="1">
      <alignment horizontal="center" vertical="top"/>
    </xf>
    <xf numFmtId="168" fontId="6" fillId="8" borderId="2" xfId="6" applyNumberFormat="1" applyFont="1" applyFill="1" applyBorder="1" applyAlignment="1">
      <alignment vertical="top"/>
    </xf>
    <xf numFmtId="165" fontId="6" fillId="8" borderId="2" xfId="6" applyNumberFormat="1" applyFont="1" applyFill="1" applyBorder="1" applyAlignment="1">
      <alignment horizontal="center" vertical="top"/>
    </xf>
    <xf numFmtId="165" fontId="6" fillId="8" borderId="2" xfId="6" applyNumberFormat="1" applyFont="1" applyFill="1" applyBorder="1" applyAlignment="1">
      <alignment vertical="top"/>
    </xf>
    <xf numFmtId="10" fontId="6" fillId="8" borderId="2" xfId="6" applyNumberFormat="1" applyFont="1" applyFill="1" applyBorder="1" applyAlignment="1">
      <alignment vertical="top"/>
    </xf>
    <xf numFmtId="0" fontId="6" fillId="8" borderId="2" xfId="6" applyFont="1" applyFill="1" applyBorder="1" applyAlignment="1">
      <alignment vertical="top"/>
    </xf>
    <xf numFmtId="177" fontId="5" fillId="0" borderId="2" xfId="5" applyNumberFormat="1" applyFont="1" applyFill="1" applyBorder="1" applyAlignment="1">
      <alignment horizontal="left" vertical="top" wrapText="1"/>
    </xf>
    <xf numFmtId="165" fontId="5" fillId="0" borderId="2" xfId="5" applyNumberFormat="1" applyFont="1" applyFill="1" applyBorder="1" applyAlignment="1">
      <alignment horizontal="right" vertical="top"/>
    </xf>
    <xf numFmtId="0" fontId="5" fillId="0" borderId="0" xfId="3" applyFont="1" applyAlignment="1">
      <alignment vertical="top"/>
    </xf>
    <xf numFmtId="10" fontId="5" fillId="0" borderId="2" xfId="6" applyNumberFormat="1" applyFont="1" applyBorder="1" applyAlignment="1">
      <alignment vertical="top"/>
    </xf>
    <xf numFmtId="165" fontId="5" fillId="0" borderId="1" xfId="3" applyNumberFormat="1" applyFont="1" applyBorder="1" applyAlignment="1">
      <alignment vertical="top"/>
    </xf>
    <xf numFmtId="0" fontId="5" fillId="0" borderId="1" xfId="3" applyFont="1" applyBorder="1" applyAlignment="1">
      <alignment vertical="top"/>
    </xf>
    <xf numFmtId="0" fontId="6" fillId="29" borderId="2" xfId="6" applyFont="1" applyFill="1" applyBorder="1" applyAlignment="1">
      <alignment horizontal="left" vertical="top" wrapText="1"/>
    </xf>
    <xf numFmtId="0" fontId="5" fillId="30" borderId="2" xfId="6" applyFont="1" applyFill="1" applyBorder="1" applyAlignment="1">
      <alignment horizontal="center" vertical="top"/>
    </xf>
    <xf numFmtId="168" fontId="5" fillId="31" borderId="2" xfId="9" applyNumberFormat="1" applyFont="1" applyFill="1" applyBorder="1" applyAlignment="1">
      <alignment horizontal="right" vertical="top" wrapText="1"/>
    </xf>
    <xf numFmtId="0" fontId="5" fillId="29" borderId="2" xfId="6" applyFont="1" applyFill="1" applyBorder="1" applyAlignment="1">
      <alignment horizontal="center" vertical="top"/>
    </xf>
    <xf numFmtId="165" fontId="5" fillId="29" borderId="2" xfId="6" applyNumberFormat="1" applyFont="1" applyFill="1" applyBorder="1" applyAlignment="1">
      <alignment vertical="top"/>
    </xf>
    <xf numFmtId="165" fontId="6" fillId="29" borderId="2" xfId="6" applyNumberFormat="1" applyFont="1" applyFill="1" applyBorder="1" applyAlignment="1">
      <alignment vertical="top"/>
    </xf>
    <xf numFmtId="10" fontId="6" fillId="29" borderId="2" xfId="6" applyNumberFormat="1" applyFont="1" applyFill="1" applyBorder="1" applyAlignment="1">
      <alignment vertical="top"/>
    </xf>
    <xf numFmtId="165" fontId="5" fillId="29" borderId="4" xfId="6" applyNumberFormat="1" applyFont="1" applyFill="1" applyBorder="1" applyAlignment="1">
      <alignment vertical="top"/>
    </xf>
    <xf numFmtId="0" fontId="6" fillId="29" borderId="2" xfId="6" applyFont="1" applyFill="1" applyBorder="1" applyAlignment="1">
      <alignment vertical="top"/>
    </xf>
    <xf numFmtId="168" fontId="5" fillId="9" borderId="2" xfId="9" applyNumberFormat="1" applyFont="1" applyFill="1" applyBorder="1" applyAlignment="1">
      <alignment horizontal="right" vertical="top" wrapText="1"/>
    </xf>
    <xf numFmtId="165" fontId="5" fillId="9" borderId="2" xfId="5" applyNumberFormat="1" applyFont="1" applyFill="1" applyBorder="1" applyAlignment="1">
      <alignment vertical="top" wrapText="1"/>
    </xf>
    <xf numFmtId="175" fontId="5" fillId="9" borderId="2" xfId="5" applyNumberFormat="1" applyFont="1" applyFill="1" applyBorder="1" applyAlignment="1">
      <alignment vertical="top" wrapText="1"/>
    </xf>
    <xf numFmtId="165" fontId="5" fillId="0" borderId="0" xfId="3" applyNumberFormat="1" applyFont="1" applyAlignment="1">
      <alignment vertical="top"/>
    </xf>
    <xf numFmtId="0" fontId="6" fillId="16" borderId="2" xfId="6" applyFont="1" applyFill="1" applyBorder="1" applyAlignment="1">
      <alignment vertical="top" wrapText="1"/>
    </xf>
    <xf numFmtId="0" fontId="5" fillId="16" borderId="2" xfId="6" applyFont="1" applyFill="1" applyBorder="1" applyAlignment="1">
      <alignment horizontal="center" vertical="top"/>
    </xf>
    <xf numFmtId="168" fontId="6" fillId="18" borderId="2" xfId="9" applyNumberFormat="1" applyFont="1" applyFill="1" applyBorder="1" applyAlignment="1">
      <alignment horizontal="right" vertical="top" wrapText="1"/>
    </xf>
    <xf numFmtId="0" fontId="5" fillId="16" borderId="2" xfId="6" applyFont="1" applyFill="1" applyBorder="1" applyAlignment="1">
      <alignment horizontal="left" vertical="top" wrapText="1"/>
    </xf>
    <xf numFmtId="0" fontId="6" fillId="32" borderId="2" xfId="3" applyFont="1" applyFill="1" applyBorder="1" applyAlignment="1">
      <alignment vertical="top" wrapText="1"/>
    </xf>
    <xf numFmtId="0" fontId="6" fillId="32" borderId="2" xfId="3" applyFont="1" applyFill="1" applyBorder="1" applyAlignment="1">
      <alignment horizontal="center" vertical="top"/>
    </xf>
    <xf numFmtId="175" fontId="6" fillId="32" borderId="2" xfId="3" applyNumberFormat="1" applyFont="1" applyFill="1" applyBorder="1" applyAlignment="1">
      <alignment horizontal="right" vertical="top"/>
    </xf>
    <xf numFmtId="165" fontId="6" fillId="32" borderId="2" xfId="3" applyNumberFormat="1" applyFont="1" applyFill="1" applyBorder="1" applyAlignment="1">
      <alignment horizontal="right" vertical="top"/>
    </xf>
    <xf numFmtId="10" fontId="6" fillId="32" borderId="2" xfId="3" applyNumberFormat="1" applyFont="1" applyFill="1" applyBorder="1" applyAlignment="1">
      <alignment horizontal="right" vertical="top"/>
    </xf>
    <xf numFmtId="0" fontId="5" fillId="32" borderId="2" xfId="3" applyFont="1" applyFill="1" applyBorder="1" applyAlignment="1">
      <alignment vertical="top"/>
    </xf>
    <xf numFmtId="0" fontId="3" fillId="0" borderId="0" xfId="3" applyFont="1"/>
    <xf numFmtId="168" fontId="6" fillId="0" borderId="2" xfId="6" applyNumberFormat="1" applyFont="1" applyBorder="1" applyAlignment="1">
      <alignment horizontal="center" vertical="top"/>
    </xf>
    <xf numFmtId="165" fontId="6" fillId="0" borderId="2" xfId="6" applyNumberFormat="1" applyFont="1" applyBorder="1" applyAlignment="1">
      <alignment horizontal="right" vertical="top"/>
    </xf>
    <xf numFmtId="2" fontId="6" fillId="0" borderId="2" xfId="6" applyNumberFormat="1" applyFont="1" applyBorder="1" applyAlignment="1">
      <alignment horizontal="right" vertical="top"/>
    </xf>
    <xf numFmtId="175" fontId="5" fillId="2" borderId="2" xfId="3" applyNumberFormat="1" applyFont="1" applyFill="1" applyBorder="1" applyAlignment="1">
      <alignment vertical="top"/>
    </xf>
    <xf numFmtId="0" fontId="6" fillId="30" borderId="2" xfId="3" applyFont="1" applyFill="1" applyBorder="1" applyAlignment="1">
      <alignment vertical="top" wrapText="1"/>
    </xf>
    <xf numFmtId="0" fontId="6" fillId="30" borderId="2" xfId="3" applyFont="1" applyFill="1" applyBorder="1" applyAlignment="1">
      <alignment horizontal="center" vertical="top"/>
    </xf>
    <xf numFmtId="165" fontId="6" fillId="30" borderId="2" xfId="3" applyNumberFormat="1" applyFont="1" applyFill="1" applyBorder="1" applyAlignment="1">
      <alignment horizontal="center" vertical="top"/>
    </xf>
    <xf numFmtId="165" fontId="5" fillId="30" borderId="2" xfId="3" applyNumberFormat="1" applyFont="1" applyFill="1" applyBorder="1" applyAlignment="1">
      <alignment horizontal="right" vertical="top"/>
    </xf>
    <xf numFmtId="10" fontId="5" fillId="30" borderId="2" xfId="2" applyNumberFormat="1" applyFont="1" applyFill="1" applyBorder="1" applyAlignment="1">
      <alignment horizontal="right" vertical="top"/>
    </xf>
    <xf numFmtId="0" fontId="5" fillId="30" borderId="2" xfId="3" applyFont="1" applyFill="1" applyBorder="1" applyAlignment="1">
      <alignment vertical="top"/>
    </xf>
    <xf numFmtId="168" fontId="5" fillId="0" borderId="2" xfId="9" applyNumberFormat="1" applyFont="1" applyFill="1" applyBorder="1" applyAlignment="1">
      <alignment horizontal="right" vertical="top" wrapText="1"/>
    </xf>
    <xf numFmtId="10" fontId="5" fillId="2" borderId="2" xfId="3" applyNumberFormat="1" applyFont="1" applyFill="1" applyBorder="1" applyAlignment="1">
      <alignment vertical="top"/>
    </xf>
    <xf numFmtId="0" fontId="5" fillId="0" borderId="2" xfId="3" quotePrefix="1" applyFont="1" applyBorder="1" applyAlignment="1">
      <alignment horizontal="left" vertical="top" wrapText="1"/>
    </xf>
    <xf numFmtId="165" fontId="3" fillId="0" borderId="2" xfId="3" applyNumberFormat="1" applyFont="1" applyBorder="1" applyAlignment="1">
      <alignment vertical="top"/>
    </xf>
    <xf numFmtId="0" fontId="5" fillId="0" borderId="2" xfId="3" quotePrefix="1" applyFont="1" applyBorder="1" applyAlignment="1">
      <alignment vertical="top" wrapText="1"/>
    </xf>
    <xf numFmtId="0" fontId="3" fillId="0" borderId="2" xfId="3" applyFont="1" applyBorder="1" applyAlignment="1">
      <alignment vertical="top"/>
    </xf>
    <xf numFmtId="0" fontId="6" fillId="32" borderId="2" xfId="6" applyFont="1" applyFill="1" applyBorder="1" applyAlignment="1">
      <alignment vertical="top" wrapText="1"/>
    </xf>
    <xf numFmtId="3" fontId="6" fillId="32" borderId="2" xfId="6" applyNumberFormat="1" applyFont="1" applyFill="1" applyBorder="1" applyAlignment="1">
      <alignment horizontal="center" vertical="top"/>
    </xf>
    <xf numFmtId="175" fontId="6" fillId="32" borderId="2" xfId="6" applyNumberFormat="1" applyFont="1" applyFill="1" applyBorder="1" applyAlignment="1">
      <alignment horizontal="right" vertical="top"/>
    </xf>
    <xf numFmtId="165" fontId="6" fillId="32" borderId="2" xfId="6" applyNumberFormat="1" applyFont="1" applyFill="1" applyBorder="1" applyAlignment="1">
      <alignment horizontal="right" vertical="top"/>
    </xf>
    <xf numFmtId="10" fontId="6" fillId="32" borderId="2" xfId="6" applyNumberFormat="1" applyFont="1" applyFill="1" applyBorder="1" applyAlignment="1">
      <alignment horizontal="right" vertical="top"/>
    </xf>
    <xf numFmtId="0" fontId="5" fillId="32" borderId="2" xfId="6" applyFont="1" applyFill="1" applyBorder="1" applyAlignment="1">
      <alignment vertical="top"/>
    </xf>
    <xf numFmtId="175" fontId="5" fillId="0" borderId="2" xfId="6" applyNumberFormat="1" applyFont="1" applyBorder="1" applyAlignment="1">
      <alignment vertical="top"/>
    </xf>
    <xf numFmtId="2" fontId="5" fillId="0" borderId="2" xfId="6" applyNumberFormat="1" applyFont="1" applyBorder="1" applyAlignment="1">
      <alignment horizontal="right" vertical="top"/>
    </xf>
    <xf numFmtId="0" fontId="6" fillId="30" borderId="2" xfId="6" applyFont="1" applyFill="1" applyBorder="1" applyAlignment="1">
      <alignment vertical="top" wrapText="1"/>
    </xf>
    <xf numFmtId="0" fontId="6" fillId="30" borderId="2" xfId="6" applyFont="1" applyFill="1" applyBorder="1" applyAlignment="1">
      <alignment horizontal="center" vertical="top"/>
    </xf>
    <xf numFmtId="168" fontId="6" fillId="30" borderId="2" xfId="6" applyNumberFormat="1" applyFont="1" applyFill="1" applyBorder="1" applyAlignment="1">
      <alignment vertical="top"/>
    </xf>
    <xf numFmtId="165" fontId="6" fillId="30" borderId="2" xfId="6" applyNumberFormat="1" applyFont="1" applyFill="1" applyBorder="1" applyAlignment="1">
      <alignment vertical="top"/>
    </xf>
    <xf numFmtId="165" fontId="5" fillId="30" borderId="2" xfId="6" applyNumberFormat="1" applyFont="1" applyFill="1" applyBorder="1" applyAlignment="1">
      <alignment horizontal="right" vertical="top"/>
    </xf>
    <xf numFmtId="10" fontId="5" fillId="30" borderId="2" xfId="6" applyNumberFormat="1" applyFont="1" applyFill="1" applyBorder="1" applyAlignment="1">
      <alignment horizontal="right" vertical="top"/>
    </xf>
    <xf numFmtId="0" fontId="5" fillId="30" borderId="2" xfId="6" applyFont="1" applyFill="1" applyBorder="1" applyAlignment="1">
      <alignment vertical="top"/>
    </xf>
    <xf numFmtId="9" fontId="5" fillId="2" borderId="2" xfId="2" applyFont="1" applyFill="1" applyBorder="1" applyAlignment="1">
      <alignment vertical="top"/>
    </xf>
    <xf numFmtId="10" fontId="5" fillId="2" borderId="2" xfId="6" applyNumberFormat="1" applyFont="1" applyFill="1" applyBorder="1" applyAlignment="1">
      <alignment vertical="top"/>
    </xf>
    <xf numFmtId="166" fontId="3" fillId="0" borderId="2" xfId="1" applyNumberFormat="1" applyFont="1" applyBorder="1" applyAlignment="1">
      <alignment vertical="top"/>
    </xf>
    <xf numFmtId="175" fontId="5" fillId="2" borderId="2" xfId="14" applyNumberFormat="1" applyFont="1" applyFill="1" applyBorder="1" applyAlignment="1">
      <alignment vertical="top" wrapText="1"/>
    </xf>
    <xf numFmtId="175" fontId="5" fillId="2" borderId="2" xfId="5" applyNumberFormat="1" applyFont="1" applyFill="1" applyBorder="1" applyAlignment="1">
      <alignment vertical="top"/>
    </xf>
    <xf numFmtId="0" fontId="3" fillId="0" borderId="2" xfId="3" applyFont="1" applyBorder="1"/>
    <xf numFmtId="0" fontId="15" fillId="0" borderId="2" xfId="14" applyFont="1" applyBorder="1" applyAlignment="1">
      <alignment vertical="top" wrapText="1"/>
    </xf>
    <xf numFmtId="0" fontId="15" fillId="0" borderId="2" xfId="6" applyFont="1" applyBorder="1" applyAlignment="1">
      <alignment horizontal="center" vertical="top"/>
    </xf>
    <xf numFmtId="168" fontId="15" fillId="0" borderId="2" xfId="6" applyNumberFormat="1" applyFont="1" applyBorder="1" applyAlignment="1">
      <alignment vertical="top"/>
    </xf>
    <xf numFmtId="165" fontId="15" fillId="0" borderId="2" xfId="6" applyNumberFormat="1" applyFont="1" applyBorder="1" applyAlignment="1">
      <alignment vertical="top"/>
    </xf>
    <xf numFmtId="0" fontId="15" fillId="0" borderId="2" xfId="6" applyFont="1" applyBorder="1" applyAlignment="1">
      <alignment vertical="top" wrapText="1"/>
    </xf>
    <xf numFmtId="3" fontId="15" fillId="0" borderId="2" xfId="14" applyNumberFormat="1" applyFont="1" applyBorder="1" applyAlignment="1">
      <alignment vertical="top" wrapText="1"/>
    </xf>
    <xf numFmtId="165" fontId="3" fillId="0" borderId="2" xfId="3" applyNumberFormat="1" applyFont="1" applyBorder="1"/>
    <xf numFmtId="3" fontId="6" fillId="30" borderId="2" xfId="14" applyNumberFormat="1" applyFont="1" applyFill="1" applyBorder="1" applyAlignment="1">
      <alignment vertical="top" wrapText="1"/>
    </xf>
    <xf numFmtId="3" fontId="6" fillId="30" borderId="2" xfId="6" applyNumberFormat="1" applyFont="1" applyFill="1" applyBorder="1" applyAlignment="1">
      <alignment horizontal="center" vertical="top"/>
    </xf>
    <xf numFmtId="175" fontId="6" fillId="30" borderId="2" xfId="5" applyNumberFormat="1" applyFont="1" applyFill="1" applyBorder="1" applyAlignment="1">
      <alignment horizontal="right" vertical="top" wrapText="1"/>
    </xf>
    <xf numFmtId="3" fontId="6" fillId="30" borderId="2" xfId="5" applyNumberFormat="1" applyFont="1" applyFill="1" applyBorder="1" applyAlignment="1">
      <alignment horizontal="right" vertical="top" wrapText="1"/>
    </xf>
    <xf numFmtId="165" fontId="6" fillId="30" borderId="2" xfId="5" applyNumberFormat="1" applyFont="1" applyFill="1" applyBorder="1" applyAlignment="1">
      <alignment horizontal="right" vertical="top" wrapText="1"/>
    </xf>
    <xf numFmtId="165" fontId="6" fillId="30" borderId="2" xfId="5" applyNumberFormat="1" applyFont="1" applyFill="1" applyBorder="1" applyAlignment="1">
      <alignment vertical="top" wrapText="1"/>
    </xf>
    <xf numFmtId="10" fontId="6" fillId="30" borderId="2" xfId="6" applyNumberFormat="1" applyFont="1" applyFill="1" applyBorder="1" applyAlignment="1">
      <alignment vertical="top"/>
    </xf>
    <xf numFmtId="0" fontId="5" fillId="21" borderId="2" xfId="6" applyFont="1" applyFill="1" applyBorder="1" applyAlignment="1">
      <alignment vertical="top" wrapText="1"/>
    </xf>
    <xf numFmtId="3" fontId="5" fillId="21" borderId="2" xfId="6" applyNumberFormat="1" applyFont="1" applyFill="1" applyBorder="1" applyAlignment="1">
      <alignment horizontal="center" vertical="top"/>
    </xf>
    <xf numFmtId="175" fontId="5" fillId="21" borderId="2" xfId="5" applyNumberFormat="1" applyFont="1" applyFill="1" applyBorder="1" applyAlignment="1">
      <alignment horizontal="right" vertical="top" wrapText="1"/>
    </xf>
    <xf numFmtId="165" fontId="5" fillId="21" borderId="2" xfId="5" applyNumberFormat="1" applyFont="1" applyFill="1" applyBorder="1" applyAlignment="1">
      <alignment vertical="top"/>
    </xf>
    <xf numFmtId="165" fontId="5" fillId="21" borderId="2" xfId="6" applyNumberFormat="1" applyFont="1" applyFill="1" applyBorder="1" applyAlignment="1">
      <alignment vertical="top"/>
    </xf>
    <xf numFmtId="10" fontId="5" fillId="21" borderId="2" xfId="6" applyNumberFormat="1" applyFont="1" applyFill="1" applyBorder="1" applyAlignment="1">
      <alignment vertical="top"/>
    </xf>
    <xf numFmtId="3" fontId="5" fillId="0" borderId="2" xfId="6" applyNumberFormat="1" applyFont="1" applyBorder="1" applyAlignment="1">
      <alignment horizontal="center" vertical="top"/>
    </xf>
    <xf numFmtId="164" fontId="6" fillId="2" borderId="2" xfId="3" applyNumberFormat="1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164" fontId="6" fillId="2" borderId="2" xfId="3" applyNumberFormat="1" applyFont="1" applyFill="1" applyBorder="1" applyAlignment="1">
      <alignment vertical="center" wrapText="1"/>
    </xf>
  </cellXfs>
  <cellStyles count="17">
    <cellStyle name="Comma" xfId="1" builtinId="3"/>
    <cellStyle name="Comma 10 3" xfId="8" xr:uid="{0F13ACB3-0BC2-4EAD-A18B-6476EF716D31}"/>
    <cellStyle name="Comma 2 2 2 2" xfId="5" xr:uid="{A303F5E4-F617-4C30-9597-C649F0CDB2BE}"/>
    <cellStyle name="Comma 7 2" xfId="11" xr:uid="{F61FB8EE-5685-4676-A319-42129532E4BB}"/>
    <cellStyle name="Comma_งบลงทุน สปพน. 25 พย 56 แก้ เพิ่ม ตารางเปรียบเทียบ" xfId="12" xr:uid="{7C472280-D692-4E0B-9D71-EA77EBC96103}"/>
    <cellStyle name="Normal" xfId="0" builtinId="0"/>
    <cellStyle name="Normal 6 2" xfId="3" xr:uid="{36855DED-21C7-46F3-B680-33F21CBFD383}"/>
    <cellStyle name="Normal 6 2 2" xfId="6" xr:uid="{B4B6B525-ED18-4EF0-8E0A-ECD56BD08B9D}"/>
    <cellStyle name="Normal_mask_Xl0000213" xfId="15" xr:uid="{FFD24CA1-94B2-48BE-A1AB-6289BABCB9FF}"/>
    <cellStyle name="Percent" xfId="2" builtinId="5"/>
    <cellStyle name="เครื่องหมายจุลภาค 3 3" xfId="10" xr:uid="{26ADB474-B38A-4A99-85AA-48CB2102977A}"/>
    <cellStyle name="เครื่องหมายจุลภาค 3 4" xfId="13" xr:uid="{27D151DC-1CCC-4F50-BAFA-232731A8414E}"/>
    <cellStyle name="เครื่องหมายจุลภาค 8 2" xfId="9" xr:uid="{12C63196-BD56-431C-A55C-CAF6714AA57A}"/>
    <cellStyle name="ปกติ 4" xfId="4" xr:uid="{20353E3D-A29C-4EEB-B019-8F6810B08AB6}"/>
    <cellStyle name="ปกติ_Xl0000213" xfId="16" xr:uid="{071A3780-E42F-42A6-B808-47361CA631AC}"/>
    <cellStyle name="ปกติ_Xl0000236" xfId="7" xr:uid="{9E74CC48-8CDC-4795-90A0-63F5230C210D}"/>
    <cellStyle name="ปกติ_แบบ ก.4 หลังปลัดลดปี 2553  (แยกตามกิจกรรม) 2" xfId="14" xr:uid="{C76D7FFA-AD0E-4967-88AD-3DC57988AE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6A36B-8A36-4664-AC7C-3A6894885299}">
  <dimension ref="A1:IU393"/>
  <sheetViews>
    <sheetView tabSelected="1" zoomScale="60" zoomScaleNormal="60" workbookViewId="0">
      <pane ySplit="3" topLeftCell="A4" activePane="bottomLeft" state="frozen"/>
      <selection pane="bottomLeft" activeCell="A3" sqref="A3"/>
    </sheetView>
  </sheetViews>
  <sheetFormatPr defaultColWidth="8" defaultRowHeight="24"/>
  <cols>
    <col min="1" max="1" width="71" style="3" customWidth="1"/>
    <col min="2" max="2" width="10.1796875" style="6" customWidth="1"/>
    <col min="3" max="3" width="12.54296875" style="6" customWidth="1"/>
    <col min="4" max="4" width="11.26953125" style="3" customWidth="1"/>
    <col min="5" max="5" width="9.54296875" style="6" customWidth="1"/>
    <col min="6" max="6" width="12.81640625" style="6" customWidth="1"/>
    <col min="7" max="8" width="13" style="3" customWidth="1"/>
    <col min="9" max="27" width="12.453125" style="3" customWidth="1"/>
    <col min="28" max="28" width="28.453125" style="3" customWidth="1"/>
    <col min="29" max="16384" width="8" style="3"/>
  </cols>
  <sheetData>
    <row r="1" spans="1:28" ht="24" customHeight="1">
      <c r="A1" s="544"/>
      <c r="B1" s="545" t="s">
        <v>1</v>
      </c>
      <c r="C1" s="545" t="s">
        <v>1</v>
      </c>
      <c r="D1" s="545" t="s">
        <v>1</v>
      </c>
      <c r="E1" s="545" t="s">
        <v>2</v>
      </c>
      <c r="F1" s="545" t="s">
        <v>2</v>
      </c>
      <c r="G1" s="545" t="s">
        <v>2</v>
      </c>
      <c r="H1" s="545" t="s">
        <v>2</v>
      </c>
      <c r="I1" s="546" t="s">
        <v>3</v>
      </c>
      <c r="J1" s="546" t="s">
        <v>3</v>
      </c>
      <c r="K1" s="543" t="s">
        <v>4</v>
      </c>
      <c r="L1" s="543" t="s">
        <v>5</v>
      </c>
      <c r="M1" s="543" t="s">
        <v>5</v>
      </c>
      <c r="N1" s="543" t="s">
        <v>5</v>
      </c>
      <c r="O1" s="543" t="s">
        <v>5</v>
      </c>
      <c r="P1" s="543" t="s">
        <v>6</v>
      </c>
      <c r="Q1" s="543" t="s">
        <v>6</v>
      </c>
      <c r="R1" s="543" t="s">
        <v>6</v>
      </c>
      <c r="S1" s="543" t="s">
        <v>6</v>
      </c>
      <c r="T1" s="543" t="s">
        <v>7</v>
      </c>
      <c r="U1" s="543" t="s">
        <v>7</v>
      </c>
      <c r="V1" s="543" t="s">
        <v>7</v>
      </c>
      <c r="W1" s="543" t="s">
        <v>7</v>
      </c>
      <c r="X1" s="543" t="s">
        <v>8</v>
      </c>
      <c r="Y1" s="543" t="s">
        <v>8</v>
      </c>
      <c r="Z1" s="543" t="s">
        <v>8</v>
      </c>
      <c r="AA1" s="543" t="s">
        <v>8</v>
      </c>
      <c r="AB1" s="5" t="s">
        <v>9</v>
      </c>
    </row>
    <row r="2" spans="1:28" ht="46.5" customHeight="1">
      <c r="A2" s="544" t="s">
        <v>0</v>
      </c>
      <c r="B2" s="7" t="s">
        <v>10</v>
      </c>
      <c r="C2" s="7" t="s">
        <v>11</v>
      </c>
      <c r="D2" s="8" t="s">
        <v>12</v>
      </c>
      <c r="E2" s="7" t="s">
        <v>10</v>
      </c>
      <c r="F2" s="7" t="s">
        <v>13</v>
      </c>
      <c r="G2" s="7" t="s">
        <v>14</v>
      </c>
      <c r="H2" s="8" t="s">
        <v>15</v>
      </c>
      <c r="I2" s="9" t="s">
        <v>16</v>
      </c>
      <c r="J2" s="9" t="s">
        <v>17</v>
      </c>
      <c r="K2" s="9" t="s">
        <v>18</v>
      </c>
      <c r="L2" s="10" t="s">
        <v>19</v>
      </c>
      <c r="M2" s="10" t="s">
        <v>20</v>
      </c>
      <c r="N2" s="10" t="s">
        <v>21</v>
      </c>
      <c r="O2" s="10" t="s">
        <v>22</v>
      </c>
      <c r="P2" s="10" t="s">
        <v>23</v>
      </c>
      <c r="Q2" s="10" t="s">
        <v>24</v>
      </c>
      <c r="R2" s="10" t="s">
        <v>25</v>
      </c>
      <c r="S2" s="10" t="s">
        <v>26</v>
      </c>
      <c r="T2" s="10" t="s">
        <v>27</v>
      </c>
      <c r="U2" s="10" t="s">
        <v>28</v>
      </c>
      <c r="V2" s="10" t="s">
        <v>29</v>
      </c>
      <c r="W2" s="10" t="s">
        <v>30</v>
      </c>
      <c r="X2" s="10" t="s">
        <v>31</v>
      </c>
      <c r="Y2" s="10" t="s">
        <v>32</v>
      </c>
      <c r="Z2" s="10" t="s">
        <v>33</v>
      </c>
      <c r="AA2" s="10" t="s">
        <v>34</v>
      </c>
      <c r="AB2" s="11"/>
    </row>
    <row r="3" spans="1:28" s="18" customFormat="1">
      <c r="A3" s="12" t="s">
        <v>35</v>
      </c>
      <c r="B3" s="13"/>
      <c r="C3" s="14">
        <f>C4+C53+C356</f>
        <v>551.84299999999996</v>
      </c>
      <c r="D3" s="15"/>
      <c r="E3" s="13"/>
      <c r="F3" s="14">
        <f>F4+F53+F356</f>
        <v>934.59349999999995</v>
      </c>
      <c r="G3" s="14">
        <f>G4+G53+G356</f>
        <v>610.17740000000003</v>
      </c>
      <c r="H3" s="14">
        <f>H4+H53+H356</f>
        <v>580.37400000000002</v>
      </c>
      <c r="I3" s="14">
        <f t="shared" ref="I3:I11" si="0">H3-C3</f>
        <v>28.531000000000063</v>
      </c>
      <c r="J3" s="16">
        <f t="shared" ref="J3:J11" si="1">I3/C3</f>
        <v>5.1701299101374963E-2</v>
      </c>
      <c r="K3" s="14">
        <f>K4+K53+K356</f>
        <v>580.37400000000002</v>
      </c>
      <c r="L3" s="14">
        <f t="shared" ref="L3:AA3" si="2">L4+L53+L356</f>
        <v>63.919200000000004</v>
      </c>
      <c r="M3" s="14">
        <f t="shared" si="2"/>
        <v>34.947299999999998</v>
      </c>
      <c r="N3" s="14">
        <f t="shared" si="2"/>
        <v>58.463099999999997</v>
      </c>
      <c r="O3" s="14">
        <f>O4+O53+O356</f>
        <v>157.3296</v>
      </c>
      <c r="P3" s="14">
        <f t="shared" si="2"/>
        <v>114.21620000000001</v>
      </c>
      <c r="Q3" s="14">
        <f t="shared" si="2"/>
        <v>38.602899999999998</v>
      </c>
      <c r="R3" s="14">
        <f t="shared" si="2"/>
        <v>38.602499999999999</v>
      </c>
      <c r="S3" s="14">
        <f t="shared" si="2"/>
        <v>191.42160000000001</v>
      </c>
      <c r="T3" s="14">
        <f t="shared" si="2"/>
        <v>38.611899999999999</v>
      </c>
      <c r="U3" s="14">
        <f t="shared" si="2"/>
        <v>38.601300000000002</v>
      </c>
      <c r="V3" s="14">
        <f t="shared" si="2"/>
        <v>38.600500000000004</v>
      </c>
      <c r="W3" s="14">
        <f t="shared" si="2"/>
        <v>115.81370000000001</v>
      </c>
      <c r="X3" s="14">
        <f t="shared" si="2"/>
        <v>38.6098</v>
      </c>
      <c r="Y3" s="14">
        <f t="shared" si="2"/>
        <v>38.599699999999999</v>
      </c>
      <c r="Z3" s="14">
        <f t="shared" si="2"/>
        <v>38.599600000000002</v>
      </c>
      <c r="AA3" s="14">
        <f t="shared" si="2"/>
        <v>115.80910000000002</v>
      </c>
      <c r="AB3" s="17"/>
    </row>
    <row r="4" spans="1:28">
      <c r="A4" s="19" t="s">
        <v>36</v>
      </c>
      <c r="B4" s="20"/>
      <c r="C4" s="21">
        <f>C5</f>
        <v>232.52020000000002</v>
      </c>
      <c r="D4" s="21"/>
      <c r="E4" s="20"/>
      <c r="F4" s="21">
        <f>F6</f>
        <v>254.09570000000002</v>
      </c>
      <c r="G4" s="21">
        <f>G6</f>
        <v>244.97180000000003</v>
      </c>
      <c r="H4" s="21">
        <f>H6</f>
        <v>244.97180000000003</v>
      </c>
      <c r="I4" s="22">
        <f t="shared" si="0"/>
        <v>12.451600000000013</v>
      </c>
      <c r="J4" s="23">
        <f t="shared" si="1"/>
        <v>5.3550616247534676E-2</v>
      </c>
      <c r="K4" s="21">
        <f>K6</f>
        <v>244.97180000000003</v>
      </c>
      <c r="L4" s="21">
        <f t="shared" ref="L4:Z5" si="3">L5</f>
        <v>19.047999999999998</v>
      </c>
      <c r="M4" s="21">
        <f t="shared" si="3"/>
        <v>19.047899999999998</v>
      </c>
      <c r="N4" s="21">
        <f>N5</f>
        <v>19.047799999999999</v>
      </c>
      <c r="O4" s="21">
        <f>O5</f>
        <v>57.143699999999995</v>
      </c>
      <c r="P4" s="21">
        <f t="shared" ref="P4:Z4" si="4">P5</f>
        <v>20.8705</v>
      </c>
      <c r="Q4" s="21">
        <f t="shared" si="4"/>
        <v>20.8703</v>
      </c>
      <c r="R4" s="21">
        <f t="shared" si="4"/>
        <v>20.870200000000001</v>
      </c>
      <c r="S4" s="21">
        <f>S5</f>
        <v>62.611000000000004</v>
      </c>
      <c r="T4" s="21">
        <f t="shared" si="4"/>
        <v>20.870100000000001</v>
      </c>
      <c r="U4" s="21">
        <f t="shared" si="4"/>
        <v>20.869800000000001</v>
      </c>
      <c r="V4" s="21">
        <f t="shared" si="4"/>
        <v>20.869500000000002</v>
      </c>
      <c r="W4" s="21">
        <f>W5</f>
        <v>62.609400000000008</v>
      </c>
      <c r="X4" s="21">
        <f t="shared" si="4"/>
        <v>20.869300000000003</v>
      </c>
      <c r="Y4" s="21">
        <f t="shared" si="4"/>
        <v>20.869199999999999</v>
      </c>
      <c r="Z4" s="21">
        <f t="shared" si="4"/>
        <v>20.869199999999999</v>
      </c>
      <c r="AA4" s="21">
        <f>AA5</f>
        <v>62.607700000000001</v>
      </c>
      <c r="AB4" s="24" t="s">
        <v>37</v>
      </c>
    </row>
    <row r="5" spans="1:28" ht="48">
      <c r="A5" s="25" t="s">
        <v>38</v>
      </c>
      <c r="B5" s="26"/>
      <c r="C5" s="27">
        <f>C6</f>
        <v>232.52020000000002</v>
      </c>
      <c r="D5" s="28"/>
      <c r="E5" s="29"/>
      <c r="F5" s="30">
        <f>F6</f>
        <v>254.09570000000002</v>
      </c>
      <c r="G5" s="30">
        <f>G6</f>
        <v>244.97180000000003</v>
      </c>
      <c r="H5" s="30">
        <f>H6</f>
        <v>244.97180000000003</v>
      </c>
      <c r="I5" s="31">
        <f t="shared" si="0"/>
        <v>12.451600000000013</v>
      </c>
      <c r="J5" s="32">
        <f t="shared" si="1"/>
        <v>5.3550616247534676E-2</v>
      </c>
      <c r="K5" s="30">
        <f>K6</f>
        <v>244.97180000000003</v>
      </c>
      <c r="L5" s="27">
        <f t="shared" si="3"/>
        <v>19.047999999999998</v>
      </c>
      <c r="M5" s="27">
        <f t="shared" si="3"/>
        <v>19.047899999999998</v>
      </c>
      <c r="N5" s="27">
        <f t="shared" si="3"/>
        <v>19.047799999999999</v>
      </c>
      <c r="O5" s="27">
        <f t="shared" si="3"/>
        <v>57.143699999999995</v>
      </c>
      <c r="P5" s="27">
        <f t="shared" si="3"/>
        <v>20.8705</v>
      </c>
      <c r="Q5" s="27">
        <f t="shared" si="3"/>
        <v>20.8703</v>
      </c>
      <c r="R5" s="27">
        <f t="shared" si="3"/>
        <v>20.870200000000001</v>
      </c>
      <c r="S5" s="27">
        <f t="shared" si="3"/>
        <v>62.611000000000004</v>
      </c>
      <c r="T5" s="27">
        <f t="shared" si="3"/>
        <v>20.870100000000001</v>
      </c>
      <c r="U5" s="27">
        <f t="shared" si="3"/>
        <v>20.869800000000001</v>
      </c>
      <c r="V5" s="27">
        <f t="shared" si="3"/>
        <v>20.869500000000002</v>
      </c>
      <c r="W5" s="27">
        <f t="shared" si="3"/>
        <v>62.609400000000008</v>
      </c>
      <c r="X5" s="27">
        <f t="shared" si="3"/>
        <v>20.869300000000003</v>
      </c>
      <c r="Y5" s="27">
        <f t="shared" si="3"/>
        <v>20.869199999999999</v>
      </c>
      <c r="Z5" s="27">
        <f t="shared" si="3"/>
        <v>20.869199999999999</v>
      </c>
      <c r="AA5" s="27">
        <f>AA6</f>
        <v>62.607700000000001</v>
      </c>
      <c r="AB5" s="33"/>
    </row>
    <row r="6" spans="1:28">
      <c r="A6" s="34" t="s">
        <v>39</v>
      </c>
      <c r="B6" s="35"/>
      <c r="C6" s="36">
        <f>C7+C31</f>
        <v>232.52020000000002</v>
      </c>
      <c r="D6" s="37"/>
      <c r="E6" s="35"/>
      <c r="F6" s="37">
        <f>F7+F31</f>
        <v>254.09570000000002</v>
      </c>
      <c r="G6" s="37">
        <f>G7+G31</f>
        <v>244.97180000000003</v>
      </c>
      <c r="H6" s="37">
        <f>H7+H31</f>
        <v>244.97180000000003</v>
      </c>
      <c r="I6" s="38">
        <f t="shared" si="0"/>
        <v>12.451600000000013</v>
      </c>
      <c r="J6" s="39">
        <f t="shared" si="1"/>
        <v>5.3550616247534676E-2</v>
      </c>
      <c r="K6" s="37">
        <f>K7+K31</f>
        <v>244.97180000000003</v>
      </c>
      <c r="L6" s="37">
        <f>L7+L31</f>
        <v>19.047999999999998</v>
      </c>
      <c r="M6" s="37">
        <f t="shared" ref="M6:Z6" si="5">M7+M31</f>
        <v>19.047899999999998</v>
      </c>
      <c r="N6" s="37">
        <f>N7+N31</f>
        <v>19.047799999999999</v>
      </c>
      <c r="O6" s="37">
        <f t="shared" ref="O6:O11" si="6">SUM(L6:N6)</f>
        <v>57.143699999999995</v>
      </c>
      <c r="P6" s="37">
        <f t="shared" si="5"/>
        <v>20.8705</v>
      </c>
      <c r="Q6" s="37">
        <f t="shared" si="5"/>
        <v>20.8703</v>
      </c>
      <c r="R6" s="37">
        <f>R7+R31</f>
        <v>20.870200000000001</v>
      </c>
      <c r="S6" s="37">
        <f t="shared" ref="S6:S11" si="7">SUM(P6:R6)</f>
        <v>62.611000000000004</v>
      </c>
      <c r="T6" s="37">
        <f t="shared" si="5"/>
        <v>20.870100000000001</v>
      </c>
      <c r="U6" s="37">
        <f t="shared" si="5"/>
        <v>20.869800000000001</v>
      </c>
      <c r="V6" s="37">
        <f t="shared" si="5"/>
        <v>20.869500000000002</v>
      </c>
      <c r="W6" s="37">
        <f t="shared" ref="W6:W11" si="8">SUM(T6:V6)</f>
        <v>62.609400000000008</v>
      </c>
      <c r="X6" s="37">
        <f t="shared" si="5"/>
        <v>20.869300000000003</v>
      </c>
      <c r="Y6" s="37">
        <f t="shared" si="5"/>
        <v>20.869199999999999</v>
      </c>
      <c r="Z6" s="37">
        <f t="shared" si="5"/>
        <v>20.869199999999999</v>
      </c>
      <c r="AA6" s="37">
        <f t="shared" ref="AA6:AA11" si="9">SUM(X6:Z6)</f>
        <v>62.607700000000001</v>
      </c>
      <c r="AB6" s="37"/>
    </row>
    <row r="7" spans="1:28">
      <c r="A7" s="40" t="s">
        <v>40</v>
      </c>
      <c r="B7" s="41">
        <v>928</v>
      </c>
      <c r="C7" s="42">
        <f>C8+C21</f>
        <v>163.93590000000003</v>
      </c>
      <c r="D7" s="43"/>
      <c r="E7" s="41">
        <v>713</v>
      </c>
      <c r="F7" s="43">
        <f>F8+F21</f>
        <v>178.30130000000003</v>
      </c>
      <c r="G7" s="43">
        <f>G8+G21</f>
        <v>172.78440000000003</v>
      </c>
      <c r="H7" s="43">
        <f>H8+H21</f>
        <v>172.78440000000003</v>
      </c>
      <c r="I7" s="44">
        <f t="shared" si="0"/>
        <v>8.8485000000000014</v>
      </c>
      <c r="J7" s="45">
        <f t="shared" si="1"/>
        <v>5.3975364761470794E-2</v>
      </c>
      <c r="K7" s="43">
        <f>K8+K21</f>
        <v>172.78440000000003</v>
      </c>
      <c r="L7" s="43">
        <f>L8+L21</f>
        <v>13.346099999999998</v>
      </c>
      <c r="M7" s="43">
        <f>M8+M21</f>
        <v>13.346399999999999</v>
      </c>
      <c r="N7" s="43">
        <f>N8+N21</f>
        <v>13.346499999999999</v>
      </c>
      <c r="O7" s="43">
        <f t="shared" si="6"/>
        <v>40.038999999999994</v>
      </c>
      <c r="P7" s="43">
        <f>P8+P21</f>
        <v>14.7498</v>
      </c>
      <c r="Q7" s="43">
        <f t="shared" ref="Q7:Z7" si="10">Q8+Q21</f>
        <v>14.749700000000001</v>
      </c>
      <c r="R7" s="43">
        <f t="shared" si="10"/>
        <v>14.749600000000001</v>
      </c>
      <c r="S7" s="43">
        <f t="shared" si="7"/>
        <v>44.249099999999999</v>
      </c>
      <c r="T7" s="43">
        <f t="shared" si="10"/>
        <v>14.749600000000001</v>
      </c>
      <c r="U7" s="43">
        <f t="shared" si="10"/>
        <v>14.749500000000001</v>
      </c>
      <c r="V7" s="43">
        <f t="shared" si="10"/>
        <v>14.749500000000001</v>
      </c>
      <c r="W7" s="43">
        <f t="shared" si="8"/>
        <v>44.248600000000003</v>
      </c>
      <c r="X7" s="43">
        <f t="shared" si="10"/>
        <v>14.749300000000002</v>
      </c>
      <c r="Y7" s="43">
        <f t="shared" si="10"/>
        <v>14.7492</v>
      </c>
      <c r="Z7" s="43">
        <f t="shared" si="10"/>
        <v>14.7492</v>
      </c>
      <c r="AA7" s="43">
        <f t="shared" si="9"/>
        <v>44.247700000000002</v>
      </c>
      <c r="AB7" s="46"/>
    </row>
    <row r="8" spans="1:28">
      <c r="A8" s="47" t="s">
        <v>41</v>
      </c>
      <c r="B8" s="48">
        <v>661</v>
      </c>
      <c r="C8" s="49">
        <f>C9+C18</f>
        <v>155.35080000000002</v>
      </c>
      <c r="D8" s="50"/>
      <c r="E8" s="48">
        <v>713</v>
      </c>
      <c r="F8" s="50">
        <f>F9+F18</f>
        <v>167.34050000000002</v>
      </c>
      <c r="G8" s="50">
        <f>G9+G18</f>
        <v>163.77390000000003</v>
      </c>
      <c r="H8" s="50">
        <f>H9+H18</f>
        <v>163.77390000000003</v>
      </c>
      <c r="I8" s="51">
        <f t="shared" si="0"/>
        <v>8.4231000000000051</v>
      </c>
      <c r="J8" s="52">
        <f t="shared" si="1"/>
        <v>5.4219868838782964E-2</v>
      </c>
      <c r="K8" s="50">
        <f>K9+K18</f>
        <v>163.77390000000003</v>
      </c>
      <c r="L8" s="50">
        <f>L9+L18</f>
        <v>12.630799999999999</v>
      </c>
      <c r="M8" s="50">
        <f>M9+M18</f>
        <v>12.630899999999999</v>
      </c>
      <c r="N8" s="50">
        <f>N9+N18</f>
        <v>12.630999999999998</v>
      </c>
      <c r="O8" s="50">
        <f t="shared" si="6"/>
        <v>37.892699999999998</v>
      </c>
      <c r="P8" s="50">
        <f>P9+P18</f>
        <v>13.987</v>
      </c>
      <c r="Q8" s="50">
        <f t="shared" ref="Q8:Z8" si="11">Q9+Q18</f>
        <v>13.9869</v>
      </c>
      <c r="R8" s="50">
        <f t="shared" si="11"/>
        <v>13.986800000000001</v>
      </c>
      <c r="S8" s="50">
        <f t="shared" si="7"/>
        <v>41.960700000000003</v>
      </c>
      <c r="T8" s="50">
        <f t="shared" si="11"/>
        <v>13.986800000000001</v>
      </c>
      <c r="U8" s="50">
        <f t="shared" si="11"/>
        <v>13.986800000000001</v>
      </c>
      <c r="V8" s="50">
        <f t="shared" si="11"/>
        <v>13.986800000000001</v>
      </c>
      <c r="W8" s="50">
        <f t="shared" si="8"/>
        <v>41.9604</v>
      </c>
      <c r="X8" s="50">
        <f t="shared" si="11"/>
        <v>13.986700000000001</v>
      </c>
      <c r="Y8" s="50">
        <f t="shared" si="11"/>
        <v>13.986700000000001</v>
      </c>
      <c r="Z8" s="50">
        <f t="shared" si="11"/>
        <v>13.986700000000001</v>
      </c>
      <c r="AA8" s="50">
        <f t="shared" si="9"/>
        <v>41.960100000000004</v>
      </c>
      <c r="AB8" s="53"/>
    </row>
    <row r="9" spans="1:28">
      <c r="A9" s="54" t="s">
        <v>42</v>
      </c>
      <c r="B9" s="55">
        <v>618</v>
      </c>
      <c r="C9" s="56">
        <f>C10+C14</f>
        <v>144.13330000000002</v>
      </c>
      <c r="D9" s="57"/>
      <c r="E9" s="55">
        <v>671</v>
      </c>
      <c r="F9" s="57">
        <f>F10+F14</f>
        <v>155.91570000000002</v>
      </c>
      <c r="G9" s="57">
        <f>G10+G14</f>
        <v>151.23760000000001</v>
      </c>
      <c r="H9" s="57">
        <f>H10+H14</f>
        <v>151.23760000000001</v>
      </c>
      <c r="I9" s="58">
        <f t="shared" si="0"/>
        <v>7.104299999999995</v>
      </c>
      <c r="J9" s="59">
        <f t="shared" si="1"/>
        <v>4.928978938246744E-2</v>
      </c>
      <c r="K9" s="60">
        <f>K10+K14</f>
        <v>151.23760000000001</v>
      </c>
      <c r="L9" s="60">
        <f>L10+L14</f>
        <v>11.696</v>
      </c>
      <c r="M9" s="60">
        <f t="shared" ref="M9" si="12">M10+M14</f>
        <v>11.696099999999999</v>
      </c>
      <c r="N9" s="60">
        <f>N10+N14</f>
        <v>11.696199999999999</v>
      </c>
      <c r="O9" s="60">
        <f t="shared" si="6"/>
        <v>35.088299999999997</v>
      </c>
      <c r="P9" s="60">
        <f>P10+P14</f>
        <v>12.9056</v>
      </c>
      <c r="Q9" s="60">
        <f t="shared" ref="Q9:Z9" si="13">Q10+Q14</f>
        <v>12.9055</v>
      </c>
      <c r="R9" s="60">
        <f t="shared" si="13"/>
        <v>12.9055</v>
      </c>
      <c r="S9" s="60">
        <f t="shared" si="7"/>
        <v>38.7166</v>
      </c>
      <c r="T9" s="60">
        <f t="shared" si="13"/>
        <v>12.9055</v>
      </c>
      <c r="U9" s="60">
        <f t="shared" si="13"/>
        <v>12.9055</v>
      </c>
      <c r="V9" s="60">
        <f t="shared" si="13"/>
        <v>12.9055</v>
      </c>
      <c r="W9" s="60">
        <f t="shared" si="8"/>
        <v>38.716499999999996</v>
      </c>
      <c r="X9" s="60">
        <f t="shared" si="13"/>
        <v>12.9054</v>
      </c>
      <c r="Y9" s="60">
        <f t="shared" si="13"/>
        <v>12.9054</v>
      </c>
      <c r="Z9" s="60">
        <f t="shared" si="13"/>
        <v>12.9054</v>
      </c>
      <c r="AA9" s="60">
        <f t="shared" si="9"/>
        <v>38.716200000000001</v>
      </c>
      <c r="AB9" s="61"/>
    </row>
    <row r="10" spans="1:28">
      <c r="A10" s="54" t="s">
        <v>43</v>
      </c>
      <c r="B10" s="62">
        <v>618</v>
      </c>
      <c r="C10" s="63">
        <f>C11+C12+C13</f>
        <v>144.13330000000002</v>
      </c>
      <c r="D10" s="57"/>
      <c r="E10" s="55">
        <v>671</v>
      </c>
      <c r="F10" s="57">
        <f>F11+F13</f>
        <v>155.91570000000002</v>
      </c>
      <c r="G10" s="57">
        <f>G11+G13</f>
        <v>151.23760000000001</v>
      </c>
      <c r="H10" s="57">
        <f>H11+H13</f>
        <v>151.23760000000001</v>
      </c>
      <c r="I10" s="58">
        <f t="shared" si="0"/>
        <v>7.104299999999995</v>
      </c>
      <c r="J10" s="59">
        <f t="shared" si="1"/>
        <v>4.928978938246744E-2</v>
      </c>
      <c r="K10" s="58">
        <f>K11+K12+K13</f>
        <v>151.23760000000001</v>
      </c>
      <c r="L10" s="58">
        <f>L11+L13</f>
        <v>11.696</v>
      </c>
      <c r="M10" s="58">
        <f>M11+M13</f>
        <v>11.696099999999999</v>
      </c>
      <c r="N10" s="58">
        <f>N11+N13</f>
        <v>11.696199999999999</v>
      </c>
      <c r="O10" s="58">
        <f t="shared" si="6"/>
        <v>35.088299999999997</v>
      </c>
      <c r="P10" s="58">
        <f>P11+P13</f>
        <v>12.9056</v>
      </c>
      <c r="Q10" s="58">
        <f t="shared" ref="Q10:R10" si="14">Q11+Q13</f>
        <v>12.9055</v>
      </c>
      <c r="R10" s="58">
        <f t="shared" si="14"/>
        <v>12.9055</v>
      </c>
      <c r="S10" s="58">
        <f t="shared" si="7"/>
        <v>38.7166</v>
      </c>
      <c r="T10" s="58">
        <f t="shared" ref="T10:V10" si="15">T11+T13</f>
        <v>12.9055</v>
      </c>
      <c r="U10" s="58">
        <f t="shared" si="15"/>
        <v>12.9055</v>
      </c>
      <c r="V10" s="58">
        <f t="shared" si="15"/>
        <v>12.9055</v>
      </c>
      <c r="W10" s="58">
        <f t="shared" si="8"/>
        <v>38.716499999999996</v>
      </c>
      <c r="X10" s="58">
        <f t="shared" ref="X10:Z10" si="16">X11+X13</f>
        <v>12.9054</v>
      </c>
      <c r="Y10" s="58">
        <f t="shared" si="16"/>
        <v>12.9054</v>
      </c>
      <c r="Z10" s="58">
        <f t="shared" si="16"/>
        <v>12.9054</v>
      </c>
      <c r="AA10" s="58">
        <f t="shared" si="9"/>
        <v>38.716200000000001</v>
      </c>
      <c r="AB10" s="64"/>
    </row>
    <row r="11" spans="1:28">
      <c r="A11" s="65" t="s">
        <v>44</v>
      </c>
      <c r="B11" s="62">
        <v>406</v>
      </c>
      <c r="C11" s="62">
        <v>130.26400000000001</v>
      </c>
      <c r="D11" s="66"/>
      <c r="E11" s="55">
        <v>469</v>
      </c>
      <c r="F11" s="57">
        <v>138.74</v>
      </c>
      <c r="G11" s="57">
        <v>138.67160000000001</v>
      </c>
      <c r="H11" s="57">
        <v>138.67160000000001</v>
      </c>
      <c r="I11" s="58">
        <f t="shared" si="0"/>
        <v>8.4076000000000022</v>
      </c>
      <c r="J11" s="59">
        <f t="shared" si="1"/>
        <v>6.4542774672971828E-2</v>
      </c>
      <c r="K11" s="57">
        <f>O11+S11+W11+AA11</f>
        <v>138.67160000000001</v>
      </c>
      <c r="L11" s="57">
        <v>10.8553</v>
      </c>
      <c r="M11" s="57">
        <v>10.8553</v>
      </c>
      <c r="N11" s="57">
        <v>10.855399999999999</v>
      </c>
      <c r="O11" s="57">
        <f t="shared" si="6"/>
        <v>32.566000000000003</v>
      </c>
      <c r="P11" s="57">
        <v>11.7896</v>
      </c>
      <c r="Q11" s="57">
        <v>11.7895</v>
      </c>
      <c r="R11" s="57">
        <v>11.7895</v>
      </c>
      <c r="S11" s="57">
        <f t="shared" si="7"/>
        <v>35.368600000000001</v>
      </c>
      <c r="T11" s="57">
        <v>11.7895</v>
      </c>
      <c r="U11" s="57">
        <v>11.7895</v>
      </c>
      <c r="V11" s="57">
        <v>11.7895</v>
      </c>
      <c r="W11" s="57">
        <f t="shared" si="8"/>
        <v>35.368499999999997</v>
      </c>
      <c r="X11" s="57">
        <v>11.7895</v>
      </c>
      <c r="Y11" s="57">
        <v>11.7895</v>
      </c>
      <c r="Z11" s="57">
        <v>11.7895</v>
      </c>
      <c r="AA11" s="57">
        <f t="shared" si="9"/>
        <v>35.368499999999997</v>
      </c>
      <c r="AB11" s="67"/>
    </row>
    <row r="12" spans="1:28">
      <c r="A12" s="65" t="s">
        <v>45</v>
      </c>
      <c r="B12" s="68">
        <v>63</v>
      </c>
      <c r="C12" s="69">
        <v>3.78</v>
      </c>
      <c r="D12" s="70"/>
      <c r="E12" s="68"/>
      <c r="F12" s="71"/>
      <c r="G12" s="71"/>
      <c r="H12" s="71"/>
      <c r="I12" s="72"/>
      <c r="J12" s="72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61"/>
    </row>
    <row r="13" spans="1:28" ht="48">
      <c r="A13" s="65" t="s">
        <v>46</v>
      </c>
      <c r="B13" s="62">
        <v>149</v>
      </c>
      <c r="C13" s="62">
        <v>10.0893</v>
      </c>
      <c r="D13" s="66"/>
      <c r="E13" s="55">
        <v>202</v>
      </c>
      <c r="F13" s="57">
        <v>17.175699999999999</v>
      </c>
      <c r="G13" s="57">
        <v>12.566000000000001</v>
      </c>
      <c r="H13" s="57">
        <v>12.566000000000001</v>
      </c>
      <c r="I13" s="73"/>
      <c r="J13" s="58"/>
      <c r="K13" s="57">
        <f>O13+S13+W13+AA13</f>
        <v>12.566000000000001</v>
      </c>
      <c r="L13" s="57">
        <v>0.8407</v>
      </c>
      <c r="M13" s="57">
        <v>0.84079999999999999</v>
      </c>
      <c r="N13" s="57">
        <v>0.84079999999999999</v>
      </c>
      <c r="O13" s="57">
        <f>SUM(L13:N13)</f>
        <v>2.5223</v>
      </c>
      <c r="P13" s="57">
        <v>1.1160000000000001</v>
      </c>
      <c r="Q13" s="57">
        <v>1.1160000000000001</v>
      </c>
      <c r="R13" s="57">
        <v>1.1160000000000001</v>
      </c>
      <c r="S13" s="57">
        <f>SUM(P13:R13)</f>
        <v>3.3480000000000003</v>
      </c>
      <c r="T13" s="57">
        <v>1.1160000000000001</v>
      </c>
      <c r="U13" s="57">
        <v>1.1160000000000001</v>
      </c>
      <c r="V13" s="57">
        <v>1.1160000000000001</v>
      </c>
      <c r="W13" s="57">
        <f>SUM(T13:V13)</f>
        <v>3.3480000000000003</v>
      </c>
      <c r="X13" s="57">
        <v>1.1158999999999999</v>
      </c>
      <c r="Y13" s="57">
        <v>1.1158999999999999</v>
      </c>
      <c r="Z13" s="57">
        <v>1.1158999999999999</v>
      </c>
      <c r="AA13" s="57">
        <f>SUM(X13:Z13)</f>
        <v>3.3476999999999997</v>
      </c>
      <c r="AB13" s="74"/>
    </row>
    <row r="14" spans="1:28">
      <c r="A14" s="54" t="s">
        <v>47</v>
      </c>
      <c r="B14" s="55"/>
      <c r="C14" s="68"/>
      <c r="D14" s="70"/>
      <c r="E14" s="68"/>
      <c r="F14" s="71"/>
      <c r="G14" s="71"/>
      <c r="H14" s="71"/>
      <c r="I14" s="72"/>
      <c r="J14" s="72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61"/>
    </row>
    <row r="15" spans="1:28">
      <c r="A15" s="54" t="s">
        <v>48</v>
      </c>
      <c r="B15" s="55"/>
      <c r="C15" s="68"/>
      <c r="D15" s="70"/>
      <c r="E15" s="68"/>
      <c r="F15" s="71"/>
      <c r="G15" s="71"/>
      <c r="H15" s="71"/>
      <c r="I15" s="72"/>
      <c r="J15" s="72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61"/>
    </row>
    <row r="16" spans="1:28">
      <c r="A16" s="65" t="s">
        <v>44</v>
      </c>
      <c r="B16" s="55"/>
      <c r="C16" s="62"/>
      <c r="D16" s="66"/>
      <c r="E16" s="55"/>
      <c r="F16" s="57"/>
      <c r="G16" s="57"/>
      <c r="H16" s="57"/>
      <c r="I16" s="73"/>
      <c r="J16" s="73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61"/>
    </row>
    <row r="17" spans="1:28">
      <c r="A17" s="65" t="s">
        <v>45</v>
      </c>
      <c r="B17" s="55"/>
      <c r="C17" s="62"/>
      <c r="D17" s="66"/>
      <c r="E17" s="55"/>
      <c r="F17" s="57"/>
      <c r="G17" s="57"/>
      <c r="H17" s="57"/>
      <c r="I17" s="73"/>
      <c r="J17" s="73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61"/>
    </row>
    <row r="18" spans="1:28">
      <c r="A18" s="54" t="s">
        <v>49</v>
      </c>
      <c r="B18" s="55">
        <v>43</v>
      </c>
      <c r="C18" s="57">
        <v>11.217499999999999</v>
      </c>
      <c r="D18" s="57"/>
      <c r="E18" s="55">
        <v>42</v>
      </c>
      <c r="F18" s="57">
        <f>F19</f>
        <v>11.424799999999999</v>
      </c>
      <c r="G18" s="57">
        <f>G19</f>
        <v>12.536300000000001</v>
      </c>
      <c r="H18" s="57">
        <f>H19</f>
        <v>12.536300000000001</v>
      </c>
      <c r="I18" s="58">
        <f>H18-C18</f>
        <v>1.3188000000000013</v>
      </c>
      <c r="J18" s="59">
        <f>I18/C18</f>
        <v>0.11756630265210621</v>
      </c>
      <c r="K18" s="57">
        <f>K19</f>
        <v>12.536299999999999</v>
      </c>
      <c r="L18" s="57">
        <f>SUM(L19:L20)</f>
        <v>0.93479999999999996</v>
      </c>
      <c r="M18" s="57">
        <f t="shared" ref="M18:N18" si="17">SUM(M19:M20)</f>
        <v>0.93479999999999996</v>
      </c>
      <c r="N18" s="57">
        <f t="shared" si="17"/>
        <v>0.93479999999999996</v>
      </c>
      <c r="O18" s="57">
        <f>SUM(O19:O20)</f>
        <v>2.8043999999999998</v>
      </c>
      <c r="P18" s="57">
        <f>P19</f>
        <v>1.0813999999999999</v>
      </c>
      <c r="Q18" s="57">
        <f t="shared" ref="Q18:Z18" si="18">Q19</f>
        <v>1.0813999999999999</v>
      </c>
      <c r="R18" s="57">
        <f t="shared" si="18"/>
        <v>1.0812999999999999</v>
      </c>
      <c r="S18" s="57">
        <f>SUM(P18:R18)</f>
        <v>3.2440999999999995</v>
      </c>
      <c r="T18" s="57">
        <f t="shared" si="18"/>
        <v>1.0812999999999999</v>
      </c>
      <c r="U18" s="57">
        <f t="shared" si="18"/>
        <v>1.0812999999999999</v>
      </c>
      <c r="V18" s="57">
        <f t="shared" si="18"/>
        <v>1.0812999999999999</v>
      </c>
      <c r="W18" s="57">
        <f>SUM(T18:V18)</f>
        <v>3.2439</v>
      </c>
      <c r="X18" s="57">
        <f t="shared" si="18"/>
        <v>1.0812999999999999</v>
      </c>
      <c r="Y18" s="57">
        <f t="shared" si="18"/>
        <v>1.0812999999999999</v>
      </c>
      <c r="Z18" s="57">
        <f t="shared" si="18"/>
        <v>1.0812999999999999</v>
      </c>
      <c r="AA18" s="57">
        <f>SUM(X18:Z18)</f>
        <v>3.2439</v>
      </c>
      <c r="AB18" s="75"/>
    </row>
    <row r="19" spans="1:28">
      <c r="A19" s="65" t="s">
        <v>44</v>
      </c>
      <c r="B19" s="62">
        <v>43</v>
      </c>
      <c r="C19" s="76">
        <v>11.217499999999999</v>
      </c>
      <c r="D19" s="76"/>
      <c r="E19" s="55">
        <v>42</v>
      </c>
      <c r="F19" s="57">
        <v>11.424799999999999</v>
      </c>
      <c r="G19" s="57">
        <v>12.536300000000001</v>
      </c>
      <c r="H19" s="57">
        <v>12.536300000000001</v>
      </c>
      <c r="I19" s="58">
        <f>H19-C19</f>
        <v>1.3188000000000013</v>
      </c>
      <c r="J19" s="59">
        <f>I19/C19</f>
        <v>0.11756630265210621</v>
      </c>
      <c r="K19" s="57">
        <f>O19+S19+W19+AA19</f>
        <v>12.536299999999999</v>
      </c>
      <c r="L19" s="57">
        <v>0.93479999999999996</v>
      </c>
      <c r="M19" s="57">
        <v>0.93479999999999996</v>
      </c>
      <c r="N19" s="57">
        <v>0.93479999999999996</v>
      </c>
      <c r="O19" s="57">
        <f>SUM(L19:N19)</f>
        <v>2.8043999999999998</v>
      </c>
      <c r="P19" s="57">
        <v>1.0813999999999999</v>
      </c>
      <c r="Q19" s="57">
        <v>1.0813999999999999</v>
      </c>
      <c r="R19" s="57">
        <v>1.0812999999999999</v>
      </c>
      <c r="S19" s="57">
        <f>SUM(P19:R19)</f>
        <v>3.2440999999999995</v>
      </c>
      <c r="T19" s="57">
        <v>1.0812999999999999</v>
      </c>
      <c r="U19" s="57">
        <v>1.0812999999999999</v>
      </c>
      <c r="V19" s="57">
        <v>1.0812999999999999</v>
      </c>
      <c r="W19" s="57">
        <f>SUM(T19:V19)</f>
        <v>3.2439</v>
      </c>
      <c r="X19" s="57">
        <v>1.0812999999999999</v>
      </c>
      <c r="Y19" s="57">
        <v>1.0812999999999999</v>
      </c>
      <c r="Z19" s="57">
        <v>1.0812999999999999</v>
      </c>
      <c r="AA19" s="57">
        <f>SUM(X19:Z19)</f>
        <v>3.2439</v>
      </c>
      <c r="AB19" s="77"/>
    </row>
    <row r="20" spans="1:28">
      <c r="A20" s="65" t="s">
        <v>45</v>
      </c>
      <c r="B20" s="62"/>
      <c r="C20" s="78"/>
      <c r="D20" s="78"/>
      <c r="E20" s="79"/>
      <c r="F20" s="80"/>
      <c r="G20" s="80"/>
      <c r="H20" s="80"/>
      <c r="I20" s="73"/>
      <c r="J20" s="7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61"/>
    </row>
    <row r="21" spans="1:28">
      <c r="A21" s="47" t="s">
        <v>50</v>
      </c>
      <c r="B21" s="48"/>
      <c r="C21" s="50">
        <f>C22</f>
        <v>8.5851000000000006</v>
      </c>
      <c r="D21" s="50"/>
      <c r="E21" s="48"/>
      <c r="F21" s="50">
        <f>F22</f>
        <v>10.960799999999999</v>
      </c>
      <c r="G21" s="50">
        <f>G22</f>
        <v>9.0105000000000004</v>
      </c>
      <c r="H21" s="50">
        <f>H22</f>
        <v>9.0105000000000004</v>
      </c>
      <c r="I21" s="81">
        <f>H21-C21</f>
        <v>0.42539999999999978</v>
      </c>
      <c r="J21" s="52">
        <f>I21/C21</f>
        <v>4.9550966208896777E-2</v>
      </c>
      <c r="K21" s="50">
        <f>K22</f>
        <v>9.0105000000000004</v>
      </c>
      <c r="L21" s="50">
        <f>L22</f>
        <v>0.71529999999999994</v>
      </c>
      <c r="M21" s="50">
        <f>M22</f>
        <v>0.71550000000000002</v>
      </c>
      <c r="N21" s="50">
        <f>N22</f>
        <v>0.71550000000000002</v>
      </c>
      <c r="O21" s="50">
        <f>SUM(L21:N21)</f>
        <v>2.1463000000000001</v>
      </c>
      <c r="P21" s="50">
        <f>P22</f>
        <v>0.76280000000000003</v>
      </c>
      <c r="Q21" s="50">
        <f t="shared" ref="Q21:Z21" si="19">Q22</f>
        <v>0.76280000000000003</v>
      </c>
      <c r="R21" s="50">
        <f t="shared" si="19"/>
        <v>0.76280000000000003</v>
      </c>
      <c r="S21" s="50">
        <f>SUM(P21:R21)</f>
        <v>2.2884000000000002</v>
      </c>
      <c r="T21" s="50">
        <f t="shared" si="19"/>
        <v>0.76280000000000003</v>
      </c>
      <c r="U21" s="50">
        <f t="shared" si="19"/>
        <v>0.76269999999999993</v>
      </c>
      <c r="V21" s="50">
        <f t="shared" si="19"/>
        <v>0.76269999999999993</v>
      </c>
      <c r="W21" s="50">
        <f>SUM(T21:V21)</f>
        <v>2.2881999999999998</v>
      </c>
      <c r="X21" s="50">
        <f t="shared" si="19"/>
        <v>0.76259999999999994</v>
      </c>
      <c r="Y21" s="50">
        <f t="shared" si="19"/>
        <v>0.76249999999999996</v>
      </c>
      <c r="Z21" s="50">
        <f t="shared" si="19"/>
        <v>0.76249999999999996</v>
      </c>
      <c r="AA21" s="50">
        <f>SUM(X21:Z21)</f>
        <v>2.2875999999999999</v>
      </c>
      <c r="AB21" s="53"/>
    </row>
    <row r="22" spans="1:28">
      <c r="A22" s="82" t="s">
        <v>51</v>
      </c>
      <c r="B22" s="83"/>
      <c r="C22" s="84">
        <f>C23+C28</f>
        <v>8.5851000000000006</v>
      </c>
      <c r="D22" s="84"/>
      <c r="E22" s="83"/>
      <c r="F22" s="84">
        <f>F23+F28</f>
        <v>10.960799999999999</v>
      </c>
      <c r="G22" s="84">
        <f>G23+G28</f>
        <v>9.0105000000000004</v>
      </c>
      <c r="H22" s="84">
        <f>H23+H28</f>
        <v>9.0105000000000004</v>
      </c>
      <c r="I22" s="85">
        <f>H22-C22</f>
        <v>0.42539999999999978</v>
      </c>
      <c r="J22" s="86">
        <f>I22/C22</f>
        <v>4.9550966208896777E-2</v>
      </c>
      <c r="K22" s="84">
        <f>K23+K28</f>
        <v>9.0105000000000004</v>
      </c>
      <c r="L22" s="84">
        <f>L23+L28</f>
        <v>0.71529999999999994</v>
      </c>
      <c r="M22" s="84">
        <f t="shared" ref="M22:N22" si="20">M23+M28</f>
        <v>0.71550000000000002</v>
      </c>
      <c r="N22" s="84">
        <f t="shared" si="20"/>
        <v>0.71550000000000002</v>
      </c>
      <c r="O22" s="84">
        <f>SUM(L22:N22)</f>
        <v>2.1463000000000001</v>
      </c>
      <c r="P22" s="84">
        <f>P23+P28</f>
        <v>0.76280000000000003</v>
      </c>
      <c r="Q22" s="84">
        <f t="shared" ref="Q22:R22" si="21">Q23+Q28</f>
        <v>0.76280000000000003</v>
      </c>
      <c r="R22" s="84">
        <f t="shared" si="21"/>
        <v>0.76280000000000003</v>
      </c>
      <c r="S22" s="84">
        <f>SUM(P22:R22)</f>
        <v>2.2884000000000002</v>
      </c>
      <c r="T22" s="84">
        <f t="shared" ref="T22:Z22" si="22">T23+T28</f>
        <v>0.76280000000000003</v>
      </c>
      <c r="U22" s="84">
        <f t="shared" si="22"/>
        <v>0.76269999999999993</v>
      </c>
      <c r="V22" s="84">
        <f t="shared" si="22"/>
        <v>0.76269999999999993</v>
      </c>
      <c r="W22" s="84">
        <f>SUM(T22:V22)</f>
        <v>2.2881999999999998</v>
      </c>
      <c r="X22" s="84">
        <f t="shared" si="22"/>
        <v>0.76259999999999994</v>
      </c>
      <c r="Y22" s="84">
        <f t="shared" si="22"/>
        <v>0.76249999999999996</v>
      </c>
      <c r="Z22" s="84">
        <f t="shared" si="22"/>
        <v>0.76249999999999996</v>
      </c>
      <c r="AA22" s="84">
        <f>SUM(X22:Z22)</f>
        <v>2.2875999999999999</v>
      </c>
      <c r="AB22" s="82"/>
    </row>
    <row r="23" spans="1:28">
      <c r="A23" s="87" t="s">
        <v>52</v>
      </c>
      <c r="B23" s="88"/>
      <c r="C23" s="89">
        <f>C24+C25+C26</f>
        <v>8.1791999999999998</v>
      </c>
      <c r="D23" s="89"/>
      <c r="E23" s="88"/>
      <c r="F23" s="89">
        <f>F24+F25+F26+F27</f>
        <v>10.5626</v>
      </c>
      <c r="G23" s="89">
        <f>G24+G25+G26+G27</f>
        <v>8.6135999999999999</v>
      </c>
      <c r="H23" s="89">
        <f>H24+H25+H26+H27</f>
        <v>8.6135999999999999</v>
      </c>
      <c r="I23" s="90">
        <f>H23-C23</f>
        <v>0.43440000000000012</v>
      </c>
      <c r="J23" s="91">
        <f>I23/C23</f>
        <v>5.311032863849767E-2</v>
      </c>
      <c r="K23" s="89">
        <f>K24+K25+K26+K27</f>
        <v>8.6135999999999999</v>
      </c>
      <c r="L23" s="89">
        <f>L24+L25+L26</f>
        <v>0.68159999999999998</v>
      </c>
      <c r="M23" s="89">
        <f>M24+M25+M26</f>
        <v>0.68159999999999998</v>
      </c>
      <c r="N23" s="89">
        <f>N24+N25+N26</f>
        <v>0.68159999999999998</v>
      </c>
      <c r="O23" s="89">
        <f>SUM(L23:N23)</f>
        <v>2.0448</v>
      </c>
      <c r="P23" s="89">
        <f>SUM(P24:P26)</f>
        <v>0.72989999999999999</v>
      </c>
      <c r="Q23" s="89">
        <f t="shared" ref="Q23:Z23" si="23">SUM(Q24:Q26)</f>
        <v>0.72989999999999999</v>
      </c>
      <c r="R23" s="89">
        <f t="shared" si="23"/>
        <v>0.72989999999999999</v>
      </c>
      <c r="S23" s="89">
        <f>SUM(P23:R23)</f>
        <v>2.1897000000000002</v>
      </c>
      <c r="T23" s="89">
        <f t="shared" si="23"/>
        <v>0.72989999999999999</v>
      </c>
      <c r="U23" s="89">
        <f t="shared" si="23"/>
        <v>0.72989999999999999</v>
      </c>
      <c r="V23" s="89">
        <f t="shared" si="23"/>
        <v>0.72989999999999999</v>
      </c>
      <c r="W23" s="89">
        <f>SUM(T23:V23)</f>
        <v>2.1897000000000002</v>
      </c>
      <c r="X23" s="89">
        <f t="shared" si="23"/>
        <v>0.7298</v>
      </c>
      <c r="Y23" s="89">
        <f t="shared" si="23"/>
        <v>0.7298</v>
      </c>
      <c r="Z23" s="89">
        <f t="shared" si="23"/>
        <v>0.7298</v>
      </c>
      <c r="AA23" s="89">
        <f>SUM(X23:Z23)</f>
        <v>2.1894</v>
      </c>
      <c r="AB23" s="87"/>
    </row>
    <row r="24" spans="1:28">
      <c r="A24" s="65" t="s">
        <v>53</v>
      </c>
      <c r="B24" s="62">
        <v>165</v>
      </c>
      <c r="C24" s="57">
        <v>8.0351999999999997</v>
      </c>
      <c r="D24" s="57"/>
      <c r="E24" s="55">
        <v>165</v>
      </c>
      <c r="F24" s="57">
        <v>10.35</v>
      </c>
      <c r="G24" s="57">
        <v>8.4876000000000005</v>
      </c>
      <c r="H24" s="57">
        <v>8.4876000000000005</v>
      </c>
      <c r="I24" s="92">
        <f>H24-C24</f>
        <v>0.4524000000000008</v>
      </c>
      <c r="J24" s="59">
        <f>I24/C24</f>
        <v>5.6302270011947535E-2</v>
      </c>
      <c r="K24" s="57">
        <f t="shared" ref="K24" si="24">O24+S24+W24+AA24</f>
        <v>8.4876000000000005</v>
      </c>
      <c r="L24" s="57">
        <v>0.66959999999999997</v>
      </c>
      <c r="M24" s="57">
        <v>0.66959999999999997</v>
      </c>
      <c r="N24" s="57">
        <v>0.66959999999999997</v>
      </c>
      <c r="O24" s="57">
        <f>SUM(L24:N24)</f>
        <v>2.0087999999999999</v>
      </c>
      <c r="P24" s="57">
        <v>0.71989999999999998</v>
      </c>
      <c r="Q24" s="57">
        <v>0.71989999999999998</v>
      </c>
      <c r="R24" s="57">
        <v>0.71989999999999998</v>
      </c>
      <c r="S24" s="57">
        <f>SUM(P24:R24)</f>
        <v>2.1597</v>
      </c>
      <c r="T24" s="57">
        <v>0.71989999999999998</v>
      </c>
      <c r="U24" s="57">
        <v>0.71989999999999998</v>
      </c>
      <c r="V24" s="57">
        <v>0.71989999999999998</v>
      </c>
      <c r="W24" s="57">
        <f>SUM(T24:V24)</f>
        <v>2.1597</v>
      </c>
      <c r="X24" s="57">
        <v>0.7198</v>
      </c>
      <c r="Y24" s="57">
        <v>0.7198</v>
      </c>
      <c r="Z24" s="57">
        <v>0.7198</v>
      </c>
      <c r="AA24" s="57">
        <f>SUM(X24:Z24)</f>
        <v>2.1593999999999998</v>
      </c>
      <c r="AB24" s="61" t="s">
        <v>54</v>
      </c>
    </row>
    <row r="25" spans="1:28">
      <c r="A25" s="93" t="s">
        <v>55</v>
      </c>
      <c r="B25" s="62"/>
      <c r="C25" s="57"/>
      <c r="D25" s="57"/>
      <c r="E25" s="55"/>
      <c r="F25" s="57">
        <v>0.1106</v>
      </c>
      <c r="G25" s="57"/>
      <c r="H25" s="57"/>
      <c r="I25" s="92"/>
      <c r="J25" s="59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61"/>
    </row>
    <row r="26" spans="1:28">
      <c r="A26" s="93" t="s">
        <v>56</v>
      </c>
      <c r="B26" s="62">
        <v>16</v>
      </c>
      <c r="C26" s="57">
        <v>0.14399999999999999</v>
      </c>
      <c r="D26" s="57"/>
      <c r="E26" s="55">
        <v>17</v>
      </c>
      <c r="F26" s="57">
        <v>0.10199999999999999</v>
      </c>
      <c r="G26" s="57">
        <v>0.126</v>
      </c>
      <c r="H26" s="57">
        <v>0.126</v>
      </c>
      <c r="I26" s="92">
        <f t="shared" ref="I26" si="25">H26-C26</f>
        <v>-1.7999999999999988E-2</v>
      </c>
      <c r="J26" s="59">
        <f t="shared" ref="J26" si="26">I26/C26</f>
        <v>-0.12499999999999993</v>
      </c>
      <c r="K26" s="57">
        <f>O26+S26+W26+AA26</f>
        <v>0.126</v>
      </c>
      <c r="L26" s="57">
        <v>1.2E-2</v>
      </c>
      <c r="M26" s="57">
        <v>1.2E-2</v>
      </c>
      <c r="N26" s="57">
        <v>1.2E-2</v>
      </c>
      <c r="O26" s="57">
        <f>SUM(L26:N26)</f>
        <v>3.6000000000000004E-2</v>
      </c>
      <c r="P26" s="57">
        <v>0.01</v>
      </c>
      <c r="Q26" s="57">
        <v>0.01</v>
      </c>
      <c r="R26" s="57">
        <v>0.01</v>
      </c>
      <c r="S26" s="57">
        <f>SUM(P26:R26)</f>
        <v>0.03</v>
      </c>
      <c r="T26" s="57">
        <v>0.01</v>
      </c>
      <c r="U26" s="57">
        <v>0.01</v>
      </c>
      <c r="V26" s="57">
        <v>0.01</v>
      </c>
      <c r="W26" s="57">
        <f>SUM(T26:V26)</f>
        <v>0.03</v>
      </c>
      <c r="X26" s="57">
        <v>0.01</v>
      </c>
      <c r="Y26" s="57">
        <v>0.01</v>
      </c>
      <c r="Z26" s="57">
        <v>0.01</v>
      </c>
      <c r="AA26" s="57">
        <f>SUM(X26:Z26)</f>
        <v>0.03</v>
      </c>
      <c r="AB26" s="61" t="s">
        <v>57</v>
      </c>
    </row>
    <row r="27" spans="1:28">
      <c r="A27" s="93"/>
      <c r="B27" s="62"/>
      <c r="C27" s="66"/>
      <c r="D27" s="66"/>
      <c r="E27" s="55"/>
      <c r="F27" s="57"/>
      <c r="G27" s="57"/>
      <c r="H27" s="57"/>
      <c r="I27" s="92"/>
      <c r="J27" s="59"/>
      <c r="K27" s="57"/>
      <c r="L27" s="57"/>
      <c r="M27" s="57"/>
      <c r="N27" s="57"/>
      <c r="O27" s="57"/>
      <c r="P27" s="57"/>
      <c r="Q27" s="57"/>
      <c r="R27" s="57"/>
      <c r="S27" s="94"/>
      <c r="T27" s="57"/>
      <c r="U27" s="57"/>
      <c r="V27" s="57"/>
      <c r="W27" s="57"/>
      <c r="X27" s="57"/>
      <c r="Y27" s="57"/>
      <c r="Z27" s="57"/>
      <c r="AA27" s="57"/>
      <c r="AB27" s="61"/>
    </row>
    <row r="28" spans="1:28">
      <c r="A28" s="87" t="s">
        <v>58</v>
      </c>
      <c r="B28" s="88">
        <v>86</v>
      </c>
      <c r="C28" s="89">
        <f>C29+C30</f>
        <v>0.40590000000000004</v>
      </c>
      <c r="D28" s="89"/>
      <c r="E28" s="88">
        <v>84</v>
      </c>
      <c r="F28" s="89">
        <f>SUM(F29:F30)</f>
        <v>0.3982</v>
      </c>
      <c r="G28" s="89">
        <f>SUM(G29:G30)</f>
        <v>0.39690000000000003</v>
      </c>
      <c r="H28" s="89">
        <f>SUM(H29:H30)</f>
        <v>0.39690000000000003</v>
      </c>
      <c r="I28" s="90">
        <f t="shared" ref="I28:I35" si="27">H28-C28</f>
        <v>-9.000000000000008E-3</v>
      </c>
      <c r="J28" s="91">
        <f t="shared" ref="J28:J35" si="28">I28/C28</f>
        <v>-2.2172949002217314E-2</v>
      </c>
      <c r="K28" s="89">
        <f>SUM(K29:K30)</f>
        <v>0.39690000000000003</v>
      </c>
      <c r="L28" s="89">
        <f>SUM(L29:L30)</f>
        <v>3.3700000000000001E-2</v>
      </c>
      <c r="M28" s="89">
        <f>SUM(M29:M30)</f>
        <v>3.39E-2</v>
      </c>
      <c r="N28" s="89">
        <f>SUM(N29:N30)</f>
        <v>3.39E-2</v>
      </c>
      <c r="O28" s="89">
        <f>SUM(L28:N28)</f>
        <v>0.10149999999999999</v>
      </c>
      <c r="P28" s="89">
        <f>SUM(P29:P30)</f>
        <v>3.2899999999999999E-2</v>
      </c>
      <c r="Q28" s="89">
        <f t="shared" ref="Q28:R28" si="29">SUM(Q29:Q30)</f>
        <v>3.2899999999999999E-2</v>
      </c>
      <c r="R28" s="89">
        <f t="shared" si="29"/>
        <v>3.2899999999999999E-2</v>
      </c>
      <c r="S28" s="89">
        <f t="shared" ref="S28:S35" si="30">SUM(P28:R28)</f>
        <v>9.8699999999999996E-2</v>
      </c>
      <c r="T28" s="89">
        <f t="shared" ref="T28:Z28" si="31">SUM(T29:T30)</f>
        <v>3.2899999999999999E-2</v>
      </c>
      <c r="U28" s="89">
        <f t="shared" si="31"/>
        <v>3.2799999999999996E-2</v>
      </c>
      <c r="V28" s="89">
        <f t="shared" si="31"/>
        <v>3.2799999999999996E-2</v>
      </c>
      <c r="W28" s="89">
        <f t="shared" ref="W28:W35" si="32">SUM(T28:V28)</f>
        <v>9.849999999999999E-2</v>
      </c>
      <c r="X28" s="89">
        <f t="shared" si="31"/>
        <v>3.2799999999999996E-2</v>
      </c>
      <c r="Y28" s="89">
        <f t="shared" si="31"/>
        <v>3.27E-2</v>
      </c>
      <c r="Z28" s="89">
        <f t="shared" si="31"/>
        <v>3.27E-2</v>
      </c>
      <c r="AA28" s="89">
        <f t="shared" ref="AA28:AA35" si="33">SUM(X28:Z28)</f>
        <v>9.820000000000001E-2</v>
      </c>
      <c r="AB28" s="95"/>
    </row>
    <row r="29" spans="1:28">
      <c r="A29" s="65" t="s">
        <v>59</v>
      </c>
      <c r="B29" s="55">
        <v>43</v>
      </c>
      <c r="C29" s="57">
        <v>0.38700000000000001</v>
      </c>
      <c r="D29" s="57"/>
      <c r="E29" s="55">
        <v>42</v>
      </c>
      <c r="F29" s="57">
        <v>0.378</v>
      </c>
      <c r="G29" s="57">
        <v>0.378</v>
      </c>
      <c r="H29" s="57">
        <v>0.378</v>
      </c>
      <c r="I29" s="92">
        <f t="shared" si="27"/>
        <v>-9.000000000000008E-3</v>
      </c>
      <c r="J29" s="96">
        <f t="shared" si="28"/>
        <v>-2.3255813953488393E-2</v>
      </c>
      <c r="K29" s="57">
        <f>O29+S29+W29+AA29</f>
        <v>0.378</v>
      </c>
      <c r="L29" s="57">
        <v>3.2199999999999999E-2</v>
      </c>
      <c r="M29" s="57">
        <v>3.2300000000000002E-2</v>
      </c>
      <c r="N29" s="57">
        <v>3.2300000000000002E-2</v>
      </c>
      <c r="O29" s="57">
        <f>SUM(L29:N29)</f>
        <v>9.6799999999999997E-2</v>
      </c>
      <c r="P29" s="97">
        <v>3.1300000000000001E-2</v>
      </c>
      <c r="Q29" s="57">
        <v>3.1300000000000001E-2</v>
      </c>
      <c r="R29" s="57">
        <v>3.1300000000000001E-2</v>
      </c>
      <c r="S29" s="57">
        <f t="shared" si="30"/>
        <v>9.3900000000000011E-2</v>
      </c>
      <c r="T29" s="57">
        <v>3.1300000000000001E-2</v>
      </c>
      <c r="U29" s="57">
        <v>3.1199999999999999E-2</v>
      </c>
      <c r="V29" s="57">
        <v>3.1199999999999999E-2</v>
      </c>
      <c r="W29" s="57">
        <f t="shared" si="32"/>
        <v>9.3700000000000006E-2</v>
      </c>
      <c r="X29" s="57">
        <v>3.1199999999999999E-2</v>
      </c>
      <c r="Y29" s="57">
        <v>3.1199999999999999E-2</v>
      </c>
      <c r="Z29" s="57">
        <v>3.1199999999999999E-2</v>
      </c>
      <c r="AA29" s="57">
        <f t="shared" si="33"/>
        <v>9.3599999999999989E-2</v>
      </c>
      <c r="AB29" s="61" t="s">
        <v>60</v>
      </c>
    </row>
    <row r="30" spans="1:28">
      <c r="A30" s="65" t="s">
        <v>61</v>
      </c>
      <c r="B30" s="55">
        <v>43</v>
      </c>
      <c r="C30" s="57">
        <v>1.89E-2</v>
      </c>
      <c r="D30" s="57"/>
      <c r="E30" s="55">
        <v>42</v>
      </c>
      <c r="F30" s="57">
        <v>2.0199999999999999E-2</v>
      </c>
      <c r="G30" s="57">
        <v>1.89E-2</v>
      </c>
      <c r="H30" s="57">
        <v>1.89E-2</v>
      </c>
      <c r="I30" s="92">
        <f t="shared" si="27"/>
        <v>0</v>
      </c>
      <c r="J30" s="96">
        <f t="shared" si="28"/>
        <v>0</v>
      </c>
      <c r="K30" s="57">
        <f>O30+S30+W30+AA30</f>
        <v>1.89E-2</v>
      </c>
      <c r="L30" s="57">
        <v>1.5E-3</v>
      </c>
      <c r="M30" s="57">
        <v>1.6000000000000001E-3</v>
      </c>
      <c r="N30" s="57">
        <v>1.6000000000000001E-3</v>
      </c>
      <c r="O30" s="57">
        <f>SUM(L30:N30)</f>
        <v>4.7000000000000002E-3</v>
      </c>
      <c r="P30" s="57">
        <v>1.6000000000000001E-3</v>
      </c>
      <c r="Q30" s="57">
        <v>1.6000000000000001E-3</v>
      </c>
      <c r="R30" s="57">
        <v>1.6000000000000001E-3</v>
      </c>
      <c r="S30" s="57">
        <f t="shared" si="30"/>
        <v>4.8000000000000004E-3</v>
      </c>
      <c r="T30" s="57">
        <v>1.6000000000000001E-3</v>
      </c>
      <c r="U30" s="57">
        <v>1.6000000000000001E-3</v>
      </c>
      <c r="V30" s="57">
        <v>1.6000000000000001E-3</v>
      </c>
      <c r="W30" s="57">
        <f t="shared" si="32"/>
        <v>4.8000000000000004E-3</v>
      </c>
      <c r="X30" s="57">
        <v>1.6000000000000001E-3</v>
      </c>
      <c r="Y30" s="57">
        <v>1.5E-3</v>
      </c>
      <c r="Z30" s="57">
        <v>1.5E-3</v>
      </c>
      <c r="AA30" s="57">
        <f t="shared" si="33"/>
        <v>4.5999999999999999E-3</v>
      </c>
      <c r="AB30" s="61" t="s">
        <v>62</v>
      </c>
    </row>
    <row r="31" spans="1:28">
      <c r="A31" s="40" t="s">
        <v>63</v>
      </c>
      <c r="B31" s="98"/>
      <c r="C31" s="42">
        <f>C32+C45</f>
        <v>68.584299999999985</v>
      </c>
      <c r="D31" s="43"/>
      <c r="E31" s="41"/>
      <c r="F31" s="99">
        <f>F32+F45</f>
        <v>75.79440000000001</v>
      </c>
      <c r="G31" s="99">
        <f>G32+G45</f>
        <v>72.187400000000011</v>
      </c>
      <c r="H31" s="99">
        <f>H32+H45</f>
        <v>72.187400000000011</v>
      </c>
      <c r="I31" s="44">
        <f t="shared" si="27"/>
        <v>3.6031000000000262</v>
      </c>
      <c r="J31" s="100">
        <f t="shared" si="28"/>
        <v>5.2535347010905224E-2</v>
      </c>
      <c r="K31" s="99">
        <f>K32+K45</f>
        <v>72.187399999999997</v>
      </c>
      <c r="L31" s="99">
        <f>L32+L45</f>
        <v>5.7019000000000002</v>
      </c>
      <c r="M31" s="99">
        <f t="shared" ref="M31:Z31" si="34">M32+M45</f>
        <v>5.7014999999999993</v>
      </c>
      <c r="N31" s="99">
        <f t="shared" si="34"/>
        <v>5.7012999999999998</v>
      </c>
      <c r="O31" s="99">
        <f>O32+O45</f>
        <v>17.104700000000001</v>
      </c>
      <c r="P31" s="99">
        <f t="shared" si="34"/>
        <v>6.1206999999999994</v>
      </c>
      <c r="Q31" s="99">
        <f t="shared" si="34"/>
        <v>6.1205999999999996</v>
      </c>
      <c r="R31" s="99">
        <f t="shared" si="34"/>
        <v>6.1205999999999996</v>
      </c>
      <c r="S31" s="99">
        <f t="shared" si="30"/>
        <v>18.361899999999999</v>
      </c>
      <c r="T31" s="99">
        <f t="shared" si="34"/>
        <v>6.1204999999999998</v>
      </c>
      <c r="U31" s="99">
        <f t="shared" si="34"/>
        <v>6.1203000000000003</v>
      </c>
      <c r="V31" s="99">
        <f t="shared" si="34"/>
        <v>6.120000000000001</v>
      </c>
      <c r="W31" s="99">
        <f t="shared" si="32"/>
        <v>18.360800000000001</v>
      </c>
      <c r="X31" s="99">
        <f t="shared" si="34"/>
        <v>6.120000000000001</v>
      </c>
      <c r="Y31" s="99">
        <f t="shared" si="34"/>
        <v>6.120000000000001</v>
      </c>
      <c r="Z31" s="99">
        <f t="shared" si="34"/>
        <v>6.120000000000001</v>
      </c>
      <c r="AA31" s="99">
        <f t="shared" si="33"/>
        <v>18.360000000000003</v>
      </c>
      <c r="AB31" s="46"/>
    </row>
    <row r="32" spans="1:28">
      <c r="A32" s="47" t="s">
        <v>41</v>
      </c>
      <c r="B32" s="48">
        <v>265</v>
      </c>
      <c r="C32" s="101">
        <f>C33+C42</f>
        <v>67.330199999999991</v>
      </c>
      <c r="D32" s="50"/>
      <c r="E32" s="102">
        <v>273</v>
      </c>
      <c r="F32" s="103">
        <f>F33+F42</f>
        <v>74.445000000000007</v>
      </c>
      <c r="G32" s="103">
        <f>G33+G42</f>
        <v>70.831500000000005</v>
      </c>
      <c r="H32" s="103">
        <f>H33+H42</f>
        <v>70.831500000000005</v>
      </c>
      <c r="I32" s="51">
        <f t="shared" si="27"/>
        <v>3.5013000000000147</v>
      </c>
      <c r="J32" s="52">
        <f t="shared" si="28"/>
        <v>5.2001924842047333E-2</v>
      </c>
      <c r="K32" s="103">
        <f>K33+K42</f>
        <v>70.831499999999991</v>
      </c>
      <c r="L32" s="103">
        <f>L33+L42</f>
        <v>5.6111000000000004</v>
      </c>
      <c r="M32" s="103">
        <f t="shared" ref="M32:Z32" si="35">M33+M42</f>
        <v>5.6107999999999993</v>
      </c>
      <c r="N32" s="103">
        <f t="shared" si="35"/>
        <v>5.6106999999999996</v>
      </c>
      <c r="O32" s="103">
        <f>O33+O42</f>
        <v>16.832599999999999</v>
      </c>
      <c r="P32" s="103">
        <f t="shared" si="35"/>
        <v>6.0000999999999998</v>
      </c>
      <c r="Q32" s="103">
        <f t="shared" si="35"/>
        <v>6</v>
      </c>
      <c r="R32" s="103">
        <f t="shared" si="35"/>
        <v>6</v>
      </c>
      <c r="S32" s="103">
        <f t="shared" si="30"/>
        <v>18.0001</v>
      </c>
      <c r="T32" s="103">
        <f t="shared" si="35"/>
        <v>6</v>
      </c>
      <c r="U32" s="103">
        <f t="shared" si="35"/>
        <v>6</v>
      </c>
      <c r="V32" s="103">
        <f t="shared" si="35"/>
        <v>5.9997000000000007</v>
      </c>
      <c r="W32" s="103">
        <f t="shared" si="32"/>
        <v>17.999700000000001</v>
      </c>
      <c r="X32" s="103">
        <f t="shared" si="35"/>
        <v>5.9997000000000007</v>
      </c>
      <c r="Y32" s="103">
        <f t="shared" si="35"/>
        <v>5.9997000000000007</v>
      </c>
      <c r="Z32" s="103">
        <f t="shared" si="35"/>
        <v>5.9997000000000007</v>
      </c>
      <c r="AA32" s="103">
        <f t="shared" si="33"/>
        <v>17.999100000000002</v>
      </c>
      <c r="AB32" s="53"/>
    </row>
    <row r="33" spans="1:28">
      <c r="A33" s="54" t="s">
        <v>64</v>
      </c>
      <c r="B33" s="62">
        <v>214</v>
      </c>
      <c r="C33" s="62">
        <f>C34+C38</f>
        <v>54.025599999999997</v>
      </c>
      <c r="D33" s="66"/>
      <c r="E33" s="104">
        <v>218</v>
      </c>
      <c r="F33" s="63">
        <f>F34+F38</f>
        <v>56.654700000000005</v>
      </c>
      <c r="G33" s="63">
        <v>55.792200000000001</v>
      </c>
      <c r="H33" s="63">
        <v>55.792200000000001</v>
      </c>
      <c r="I33" s="58">
        <f t="shared" si="27"/>
        <v>1.7666000000000039</v>
      </c>
      <c r="J33" s="59">
        <f t="shared" si="28"/>
        <v>3.2699312918320275E-2</v>
      </c>
      <c r="K33" s="105">
        <f>K34+K38</f>
        <v>55.792199999999994</v>
      </c>
      <c r="L33" s="106">
        <f>L34+L38</f>
        <v>4.5023000000000009</v>
      </c>
      <c r="M33" s="106">
        <f t="shared" ref="M33:Z33" si="36">M34+M38</f>
        <v>4.5020999999999995</v>
      </c>
      <c r="N33" s="106">
        <f t="shared" si="36"/>
        <v>4.5019999999999998</v>
      </c>
      <c r="O33" s="106">
        <f>SUM(L33:N33)</f>
        <v>13.506399999999999</v>
      </c>
      <c r="P33" s="106">
        <f t="shared" si="36"/>
        <v>4.6985999999999999</v>
      </c>
      <c r="Q33" s="106">
        <f t="shared" si="36"/>
        <v>4.6985000000000001</v>
      </c>
      <c r="R33" s="106">
        <f t="shared" si="36"/>
        <v>4.6985000000000001</v>
      </c>
      <c r="S33" s="106">
        <f t="shared" si="30"/>
        <v>14.095600000000001</v>
      </c>
      <c r="T33" s="106">
        <f t="shared" si="36"/>
        <v>4.6985000000000001</v>
      </c>
      <c r="U33" s="106">
        <f t="shared" si="36"/>
        <v>4.6985000000000001</v>
      </c>
      <c r="V33" s="106">
        <f t="shared" si="36"/>
        <v>4.6983000000000006</v>
      </c>
      <c r="W33" s="106">
        <f t="shared" si="32"/>
        <v>14.095300000000002</v>
      </c>
      <c r="X33" s="106">
        <f t="shared" si="36"/>
        <v>4.6983000000000006</v>
      </c>
      <c r="Y33" s="106">
        <f t="shared" si="36"/>
        <v>4.6983000000000006</v>
      </c>
      <c r="Z33" s="106">
        <f t="shared" si="36"/>
        <v>4.6983000000000006</v>
      </c>
      <c r="AA33" s="106">
        <f t="shared" si="33"/>
        <v>14.094900000000003</v>
      </c>
      <c r="AB33" s="61"/>
    </row>
    <row r="34" spans="1:28">
      <c r="A34" s="54" t="s">
        <v>43</v>
      </c>
      <c r="B34" s="62">
        <v>211</v>
      </c>
      <c r="C34" s="62">
        <f>C35+C37</f>
        <v>53.049499999999995</v>
      </c>
      <c r="D34" s="76"/>
      <c r="E34" s="104">
        <v>216</v>
      </c>
      <c r="F34" s="56">
        <f>F35+F37</f>
        <v>56.06</v>
      </c>
      <c r="G34" s="56">
        <v>55.110300000000002</v>
      </c>
      <c r="H34" s="56">
        <v>55.110300000000002</v>
      </c>
      <c r="I34" s="58">
        <f t="shared" si="27"/>
        <v>2.0608000000000075</v>
      </c>
      <c r="J34" s="59">
        <f t="shared" si="28"/>
        <v>3.8846737481032012E-2</v>
      </c>
      <c r="K34" s="62">
        <f t="shared" ref="K34" si="37">K35+K37</f>
        <v>55.110299999999995</v>
      </c>
      <c r="L34" s="106">
        <f>L35+L37</f>
        <v>4.4209000000000005</v>
      </c>
      <c r="M34" s="106">
        <f t="shared" ref="M34:Z34" si="38">M35+M37</f>
        <v>4.4207999999999998</v>
      </c>
      <c r="N34" s="106">
        <f t="shared" si="38"/>
        <v>4.4207000000000001</v>
      </c>
      <c r="O34" s="106">
        <f>SUM(L34:N34)</f>
        <v>13.2624</v>
      </c>
      <c r="P34" s="106">
        <f t="shared" si="38"/>
        <v>4.6498999999999997</v>
      </c>
      <c r="Q34" s="106">
        <f t="shared" si="38"/>
        <v>4.6497999999999999</v>
      </c>
      <c r="R34" s="106">
        <f t="shared" si="38"/>
        <v>4.6497999999999999</v>
      </c>
      <c r="S34" s="106">
        <f t="shared" si="30"/>
        <v>13.9495</v>
      </c>
      <c r="T34" s="106">
        <f t="shared" si="38"/>
        <v>4.6497999999999999</v>
      </c>
      <c r="U34" s="106">
        <f t="shared" si="38"/>
        <v>4.6497999999999999</v>
      </c>
      <c r="V34" s="106">
        <f t="shared" si="38"/>
        <v>4.6497000000000002</v>
      </c>
      <c r="W34" s="106">
        <f t="shared" si="32"/>
        <v>13.949300000000001</v>
      </c>
      <c r="X34" s="106">
        <f t="shared" si="38"/>
        <v>4.6497000000000002</v>
      </c>
      <c r="Y34" s="106">
        <f t="shared" si="38"/>
        <v>4.6497000000000002</v>
      </c>
      <c r="Z34" s="106">
        <f t="shared" si="38"/>
        <v>4.6497000000000002</v>
      </c>
      <c r="AA34" s="106">
        <f t="shared" si="33"/>
        <v>13.949100000000001</v>
      </c>
      <c r="AB34" s="93"/>
    </row>
    <row r="35" spans="1:28">
      <c r="A35" s="65" t="s">
        <v>44</v>
      </c>
      <c r="B35" s="62">
        <v>143</v>
      </c>
      <c r="C35" s="62">
        <v>46.653799999999997</v>
      </c>
      <c r="D35" s="66"/>
      <c r="E35" s="104">
        <v>143</v>
      </c>
      <c r="F35" s="56">
        <v>48.633000000000003</v>
      </c>
      <c r="G35" s="57">
        <v>47.725700000000003</v>
      </c>
      <c r="H35" s="57">
        <v>47.725700000000003</v>
      </c>
      <c r="I35" s="58">
        <f t="shared" si="27"/>
        <v>1.0719000000000065</v>
      </c>
      <c r="J35" s="59">
        <f t="shared" si="28"/>
        <v>2.2975620421059089E-2</v>
      </c>
      <c r="K35" s="57">
        <f>O35+S35+W35+AA35</f>
        <v>47.725699999999996</v>
      </c>
      <c r="L35" s="57">
        <v>3.8879000000000001</v>
      </c>
      <c r="M35" s="57">
        <v>3.8877999999999999</v>
      </c>
      <c r="N35" s="57">
        <v>3.8877999999999999</v>
      </c>
      <c r="O35" s="57">
        <f>SUM(L35:N35)</f>
        <v>11.663500000000001</v>
      </c>
      <c r="P35" s="57">
        <v>4.0069999999999997</v>
      </c>
      <c r="Q35" s="57">
        <v>4.0068999999999999</v>
      </c>
      <c r="R35" s="57">
        <v>4.0068999999999999</v>
      </c>
      <c r="S35" s="57">
        <f t="shared" si="30"/>
        <v>12.020799999999999</v>
      </c>
      <c r="T35" s="57">
        <v>4.0068999999999999</v>
      </c>
      <c r="U35" s="57">
        <v>4.0068999999999999</v>
      </c>
      <c r="V35" s="57">
        <v>4.0068999999999999</v>
      </c>
      <c r="W35" s="57">
        <f t="shared" si="32"/>
        <v>12.0207</v>
      </c>
      <c r="X35" s="57">
        <v>4.0068999999999999</v>
      </c>
      <c r="Y35" s="57">
        <v>4.0068999999999999</v>
      </c>
      <c r="Z35" s="57">
        <v>4.0068999999999999</v>
      </c>
      <c r="AA35" s="57">
        <f t="shared" si="33"/>
        <v>12.0207</v>
      </c>
      <c r="AB35" s="93"/>
    </row>
    <row r="36" spans="1:28">
      <c r="A36" s="65" t="s">
        <v>45</v>
      </c>
      <c r="B36" s="62"/>
      <c r="C36" s="68"/>
      <c r="D36" s="70"/>
      <c r="E36" s="107"/>
      <c r="F36" s="69"/>
      <c r="G36" s="71"/>
      <c r="H36" s="71"/>
      <c r="I36" s="72"/>
      <c r="J36" s="72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61"/>
    </row>
    <row r="37" spans="1:28" ht="240">
      <c r="A37" s="65" t="s">
        <v>65</v>
      </c>
      <c r="B37" s="62">
        <v>68</v>
      </c>
      <c r="C37" s="62">
        <v>6.3956999999999997</v>
      </c>
      <c r="D37" s="66"/>
      <c r="E37" s="104">
        <v>73</v>
      </c>
      <c r="F37" s="56">
        <v>7.4269999999999996</v>
      </c>
      <c r="G37" s="57">
        <v>7.3845999999999998</v>
      </c>
      <c r="H37" s="57">
        <v>7.3845999999999998</v>
      </c>
      <c r="I37" s="58">
        <f>H37-C37</f>
        <v>0.98890000000000011</v>
      </c>
      <c r="J37" s="59">
        <f>I37/C37</f>
        <v>0.15461950998327004</v>
      </c>
      <c r="K37" s="57">
        <f>O37+S37+W37+AA37</f>
        <v>7.3845999999999998</v>
      </c>
      <c r="L37" s="57">
        <v>0.53300000000000003</v>
      </c>
      <c r="M37" s="57">
        <v>0.53300000000000003</v>
      </c>
      <c r="N37" s="57">
        <v>0.53290000000000004</v>
      </c>
      <c r="O37" s="57">
        <f>SUM(L37:N37)</f>
        <v>1.5989</v>
      </c>
      <c r="P37" s="57">
        <v>0.64290000000000003</v>
      </c>
      <c r="Q37" s="57">
        <v>0.64290000000000003</v>
      </c>
      <c r="R37" s="57">
        <v>0.64290000000000003</v>
      </c>
      <c r="S37" s="57">
        <f>SUM(P37:R37)</f>
        <v>1.9287000000000001</v>
      </c>
      <c r="T37" s="57">
        <v>0.64290000000000003</v>
      </c>
      <c r="U37" s="57">
        <v>0.64290000000000003</v>
      </c>
      <c r="V37" s="57">
        <v>0.64280000000000004</v>
      </c>
      <c r="W37" s="57">
        <f>SUM(T37:V37)</f>
        <v>1.9286000000000001</v>
      </c>
      <c r="X37" s="57">
        <v>0.64280000000000004</v>
      </c>
      <c r="Y37" s="57">
        <v>0.64280000000000004</v>
      </c>
      <c r="Z37" s="57">
        <v>0.64280000000000004</v>
      </c>
      <c r="AA37" s="57">
        <f>SUM(X37:Z37)</f>
        <v>1.9284000000000001</v>
      </c>
      <c r="AB37" s="75" t="s">
        <v>66</v>
      </c>
    </row>
    <row r="38" spans="1:28">
      <c r="A38" s="54" t="s">
        <v>47</v>
      </c>
      <c r="B38" s="55">
        <v>3</v>
      </c>
      <c r="C38" s="62">
        <v>0.97609999999999997</v>
      </c>
      <c r="D38" s="66"/>
      <c r="E38" s="104">
        <v>2</v>
      </c>
      <c r="F38" s="56">
        <v>0.59470000000000001</v>
      </c>
      <c r="G38" s="57">
        <v>0.68189999999999995</v>
      </c>
      <c r="H38" s="57">
        <v>0.68189999999999995</v>
      </c>
      <c r="I38" s="58">
        <f>H38-C38</f>
        <v>-0.29420000000000002</v>
      </c>
      <c r="J38" s="59">
        <f>I38/C38</f>
        <v>-0.30140354471877884</v>
      </c>
      <c r="K38" s="57">
        <f>O38+S38+W38+AA38</f>
        <v>0.68189999999999995</v>
      </c>
      <c r="L38" s="57">
        <v>8.14E-2</v>
      </c>
      <c r="M38" s="57">
        <v>8.1299999999999997E-2</v>
      </c>
      <c r="N38" s="57">
        <v>8.1299999999999997E-2</v>
      </c>
      <c r="O38" s="57">
        <f>SUM(L38:N38)</f>
        <v>0.24399999999999999</v>
      </c>
      <c r="P38" s="57">
        <v>4.87E-2</v>
      </c>
      <c r="Q38" s="57">
        <v>4.87E-2</v>
      </c>
      <c r="R38" s="57">
        <v>4.87E-2</v>
      </c>
      <c r="S38" s="57">
        <f>SUM(P38:R38)</f>
        <v>0.14610000000000001</v>
      </c>
      <c r="T38" s="57">
        <v>4.87E-2</v>
      </c>
      <c r="U38" s="57">
        <v>4.87E-2</v>
      </c>
      <c r="V38" s="57">
        <v>4.8599999999999997E-2</v>
      </c>
      <c r="W38" s="57">
        <f>SUM(T38:V38)</f>
        <v>0.14599999999999999</v>
      </c>
      <c r="X38" s="57">
        <v>4.8599999999999997E-2</v>
      </c>
      <c r="Y38" s="57">
        <v>4.8599999999999997E-2</v>
      </c>
      <c r="Z38" s="57">
        <v>4.8599999999999997E-2</v>
      </c>
      <c r="AA38" s="57">
        <f>SUM(X38:Z38)</f>
        <v>0.14579999999999999</v>
      </c>
      <c r="AB38" s="61"/>
    </row>
    <row r="39" spans="1:28">
      <c r="A39" s="54" t="s">
        <v>48</v>
      </c>
      <c r="B39" s="68"/>
      <c r="C39" s="68"/>
      <c r="D39" s="70"/>
      <c r="E39" s="107"/>
      <c r="F39" s="69"/>
      <c r="G39" s="71"/>
      <c r="H39" s="71"/>
      <c r="I39" s="72"/>
      <c r="J39" s="72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61"/>
    </row>
    <row r="40" spans="1:28">
      <c r="A40" s="65" t="s">
        <v>44</v>
      </c>
      <c r="B40" s="55"/>
      <c r="C40" s="55"/>
      <c r="D40" s="108"/>
      <c r="E40" s="109"/>
      <c r="F40" s="56"/>
      <c r="G40" s="57"/>
      <c r="H40" s="57"/>
      <c r="I40" s="110"/>
      <c r="J40" s="110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61"/>
    </row>
    <row r="41" spans="1:28">
      <c r="A41" s="65" t="s">
        <v>45</v>
      </c>
      <c r="B41" s="55"/>
      <c r="C41" s="55"/>
      <c r="D41" s="108"/>
      <c r="E41" s="109"/>
      <c r="F41" s="56"/>
      <c r="G41" s="57"/>
      <c r="H41" s="57"/>
      <c r="I41" s="110"/>
      <c r="J41" s="110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61"/>
    </row>
    <row r="42" spans="1:28">
      <c r="A42" s="54" t="s">
        <v>49</v>
      </c>
      <c r="B42" s="62">
        <v>51</v>
      </c>
      <c r="C42" s="111">
        <v>13.304600000000001</v>
      </c>
      <c r="D42" s="57"/>
      <c r="E42" s="109">
        <v>55</v>
      </c>
      <c r="F42" s="56">
        <f>F43</f>
        <v>17.790299999999998</v>
      </c>
      <c r="G42" s="112">
        <f>G43</f>
        <v>15.039300000000001</v>
      </c>
      <c r="H42" s="112">
        <f>H43</f>
        <v>15.039300000000001</v>
      </c>
      <c r="I42" s="58">
        <f>H42-C42</f>
        <v>1.7347000000000001</v>
      </c>
      <c r="J42" s="59">
        <f>I42/C42</f>
        <v>0.13038347639162395</v>
      </c>
      <c r="K42" s="112">
        <f>K43</f>
        <v>15.039300000000001</v>
      </c>
      <c r="L42" s="112">
        <f>L43</f>
        <v>1.1088</v>
      </c>
      <c r="M42" s="112">
        <f t="shared" ref="M42:Z42" si="39">M43</f>
        <v>1.1087</v>
      </c>
      <c r="N42" s="112">
        <f t="shared" si="39"/>
        <v>1.1087</v>
      </c>
      <c r="O42" s="112">
        <f>SUM(L42:N42)</f>
        <v>3.3262</v>
      </c>
      <c r="P42" s="112">
        <f t="shared" si="39"/>
        <v>1.3015000000000001</v>
      </c>
      <c r="Q42" s="112">
        <f t="shared" si="39"/>
        <v>1.3015000000000001</v>
      </c>
      <c r="R42" s="112">
        <f t="shared" si="39"/>
        <v>1.3015000000000001</v>
      </c>
      <c r="S42" s="112">
        <f>SUM(P42:R42)</f>
        <v>3.9045000000000005</v>
      </c>
      <c r="T42" s="112">
        <f t="shared" si="39"/>
        <v>1.3015000000000001</v>
      </c>
      <c r="U42" s="112">
        <f t="shared" si="39"/>
        <v>1.3015000000000001</v>
      </c>
      <c r="V42" s="112">
        <f t="shared" si="39"/>
        <v>1.3013999999999999</v>
      </c>
      <c r="W42" s="112">
        <f>SUM(T42:V42)</f>
        <v>3.9043999999999999</v>
      </c>
      <c r="X42" s="112">
        <f t="shared" si="39"/>
        <v>1.3013999999999999</v>
      </c>
      <c r="Y42" s="112">
        <f t="shared" si="39"/>
        <v>1.3013999999999999</v>
      </c>
      <c r="Z42" s="112">
        <f t="shared" si="39"/>
        <v>1.3013999999999999</v>
      </c>
      <c r="AA42" s="112">
        <f>SUM(X42:Z42)</f>
        <v>3.9041999999999994</v>
      </c>
      <c r="AB42" s="75"/>
    </row>
    <row r="43" spans="1:28">
      <c r="A43" s="65" t="s">
        <v>44</v>
      </c>
      <c r="B43" s="62">
        <v>51</v>
      </c>
      <c r="C43" s="62">
        <v>13.304600000000001</v>
      </c>
      <c r="D43" s="66"/>
      <c r="E43" s="104">
        <v>55</v>
      </c>
      <c r="F43" s="56">
        <v>17.790299999999998</v>
      </c>
      <c r="G43" s="60">
        <v>15.039300000000001</v>
      </c>
      <c r="H43" s="60">
        <v>15.039300000000001</v>
      </c>
      <c r="I43" s="58">
        <f>H43-C43</f>
        <v>1.7347000000000001</v>
      </c>
      <c r="J43" s="59">
        <f>I43/C43</f>
        <v>0.13038347639162395</v>
      </c>
      <c r="K43" s="60">
        <f>O43+S43+W43+AA43</f>
        <v>15.039300000000001</v>
      </c>
      <c r="L43" s="60">
        <v>1.1088</v>
      </c>
      <c r="M43" s="60">
        <v>1.1087</v>
      </c>
      <c r="N43" s="60">
        <v>1.1087</v>
      </c>
      <c r="O43" s="60">
        <f>SUM(L43:N43)</f>
        <v>3.3262</v>
      </c>
      <c r="P43" s="60">
        <v>1.3015000000000001</v>
      </c>
      <c r="Q43" s="60">
        <v>1.3015000000000001</v>
      </c>
      <c r="R43" s="60">
        <v>1.3015000000000001</v>
      </c>
      <c r="S43" s="60">
        <f>SUM(P43:R43)</f>
        <v>3.9045000000000005</v>
      </c>
      <c r="T43" s="60">
        <v>1.3015000000000001</v>
      </c>
      <c r="U43" s="60">
        <v>1.3015000000000001</v>
      </c>
      <c r="V43" s="60">
        <v>1.3013999999999999</v>
      </c>
      <c r="W43" s="60">
        <f>SUM(T43:V43)</f>
        <v>3.9043999999999999</v>
      </c>
      <c r="X43" s="60">
        <v>1.3013999999999999</v>
      </c>
      <c r="Y43" s="60">
        <v>1.3013999999999999</v>
      </c>
      <c r="Z43" s="60">
        <v>1.3013999999999999</v>
      </c>
      <c r="AA43" s="60">
        <f>SUM(X43:Z43)</f>
        <v>3.9041999999999994</v>
      </c>
      <c r="AB43" s="61"/>
    </row>
    <row r="44" spans="1:28">
      <c r="A44" s="65" t="s">
        <v>45</v>
      </c>
      <c r="B44" s="55"/>
      <c r="C44" s="62"/>
      <c r="D44" s="66"/>
      <c r="E44" s="104"/>
      <c r="F44" s="63"/>
      <c r="G44" s="94"/>
      <c r="H44" s="94"/>
      <c r="I44" s="58"/>
      <c r="J44" s="73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61"/>
    </row>
    <row r="45" spans="1:28">
      <c r="A45" s="47" t="s">
        <v>50</v>
      </c>
      <c r="B45" s="48">
        <v>117</v>
      </c>
      <c r="C45" s="48">
        <f>C46</f>
        <v>1.2541</v>
      </c>
      <c r="D45" s="113"/>
      <c r="E45" s="102">
        <v>127</v>
      </c>
      <c r="F45" s="51">
        <f>F46</f>
        <v>1.3493999999999999</v>
      </c>
      <c r="G45" s="51">
        <f>G46</f>
        <v>1.3559000000000001</v>
      </c>
      <c r="H45" s="51">
        <f>H46</f>
        <v>1.3559000000000001</v>
      </c>
      <c r="I45" s="114">
        <f t="shared" ref="I45:I56" si="40">H45-C45</f>
        <v>0.10180000000000011</v>
      </c>
      <c r="J45" s="115">
        <f t="shared" ref="J45:J56" si="41">I45/C45</f>
        <v>8.1173750099673161E-2</v>
      </c>
      <c r="K45" s="51">
        <f>K46</f>
        <v>1.3559000000000001</v>
      </c>
      <c r="L45" s="51">
        <f>L46</f>
        <v>9.0799999999999992E-2</v>
      </c>
      <c r="M45" s="51">
        <f t="shared" ref="M45:Z45" si="42">M46</f>
        <v>9.0700000000000003E-2</v>
      </c>
      <c r="N45" s="51">
        <f t="shared" si="42"/>
        <v>9.06E-2</v>
      </c>
      <c r="O45" s="51">
        <f>SUM(L45:N45)</f>
        <v>0.27210000000000001</v>
      </c>
      <c r="P45" s="51">
        <f t="shared" si="42"/>
        <v>0.1206</v>
      </c>
      <c r="Q45" s="51">
        <f t="shared" si="42"/>
        <v>0.1206</v>
      </c>
      <c r="R45" s="51">
        <f t="shared" si="42"/>
        <v>0.1206</v>
      </c>
      <c r="S45" s="51">
        <f>SUM(P45:R45)</f>
        <v>0.36180000000000001</v>
      </c>
      <c r="T45" s="51">
        <f t="shared" si="42"/>
        <v>0.1205</v>
      </c>
      <c r="U45" s="51">
        <f t="shared" si="42"/>
        <v>0.12029999999999999</v>
      </c>
      <c r="V45" s="51">
        <f t="shared" si="42"/>
        <v>0.12029999999999999</v>
      </c>
      <c r="W45" s="51">
        <f>SUM(T45:V45)</f>
        <v>0.36109999999999998</v>
      </c>
      <c r="X45" s="51">
        <f t="shared" si="42"/>
        <v>0.12029999999999999</v>
      </c>
      <c r="Y45" s="51">
        <f t="shared" si="42"/>
        <v>0.12029999999999999</v>
      </c>
      <c r="Z45" s="51">
        <f t="shared" si="42"/>
        <v>0.12029999999999999</v>
      </c>
      <c r="AA45" s="51">
        <f>SUM(X45:Z45)</f>
        <v>0.3609</v>
      </c>
      <c r="AB45" s="53"/>
    </row>
    <row r="46" spans="1:28">
      <c r="A46" s="82" t="s">
        <v>51</v>
      </c>
      <c r="B46" s="83">
        <v>117</v>
      </c>
      <c r="C46" s="83">
        <f>C47+C50</f>
        <v>1.2541</v>
      </c>
      <c r="D46" s="116"/>
      <c r="E46" s="117">
        <v>127</v>
      </c>
      <c r="F46" s="118">
        <f>F47+F50</f>
        <v>1.3493999999999999</v>
      </c>
      <c r="G46" s="118">
        <f>G47+G50</f>
        <v>1.3559000000000001</v>
      </c>
      <c r="H46" s="118">
        <f>H47+H50</f>
        <v>1.3559000000000001</v>
      </c>
      <c r="I46" s="119">
        <f t="shared" si="40"/>
        <v>0.10180000000000011</v>
      </c>
      <c r="J46" s="120">
        <f t="shared" si="41"/>
        <v>8.1173750099673161E-2</v>
      </c>
      <c r="K46" s="118">
        <f>K47+K50</f>
        <v>1.3559000000000001</v>
      </c>
      <c r="L46" s="118">
        <f>L47+L50</f>
        <v>9.0799999999999992E-2</v>
      </c>
      <c r="M46" s="118">
        <f t="shared" ref="M46:Z46" si="43">M47+M50</f>
        <v>9.0700000000000003E-2</v>
      </c>
      <c r="N46" s="118">
        <f t="shared" si="43"/>
        <v>9.06E-2</v>
      </c>
      <c r="O46" s="118">
        <f>SUM(L46:N46)</f>
        <v>0.27210000000000001</v>
      </c>
      <c r="P46" s="118">
        <f t="shared" si="43"/>
        <v>0.1206</v>
      </c>
      <c r="Q46" s="118">
        <f t="shared" si="43"/>
        <v>0.1206</v>
      </c>
      <c r="R46" s="118">
        <f t="shared" si="43"/>
        <v>0.1206</v>
      </c>
      <c r="S46" s="118">
        <f>SUM(P46:R46)</f>
        <v>0.36180000000000001</v>
      </c>
      <c r="T46" s="118">
        <f t="shared" si="43"/>
        <v>0.1205</v>
      </c>
      <c r="U46" s="118">
        <f t="shared" si="43"/>
        <v>0.12029999999999999</v>
      </c>
      <c r="V46" s="118">
        <f t="shared" si="43"/>
        <v>0.12029999999999999</v>
      </c>
      <c r="W46" s="118">
        <f>SUM(T46:V46)</f>
        <v>0.36109999999999998</v>
      </c>
      <c r="X46" s="118">
        <f t="shared" si="43"/>
        <v>0.12029999999999999</v>
      </c>
      <c r="Y46" s="118">
        <f t="shared" si="43"/>
        <v>0.12029999999999999</v>
      </c>
      <c r="Z46" s="118">
        <f t="shared" si="43"/>
        <v>0.12029999999999999</v>
      </c>
      <c r="AA46" s="118">
        <f>SUM(X46:Z46)</f>
        <v>0.3609</v>
      </c>
      <c r="AB46" s="82"/>
    </row>
    <row r="47" spans="1:28">
      <c r="A47" s="87" t="s">
        <v>52</v>
      </c>
      <c r="B47" s="88"/>
      <c r="C47" s="88">
        <f>C48+C49</f>
        <v>0.77069999999999994</v>
      </c>
      <c r="D47" s="89"/>
      <c r="E47" s="121"/>
      <c r="F47" s="122">
        <f>F48</f>
        <v>0.82799999999999996</v>
      </c>
      <c r="G47" s="122">
        <f>G48</f>
        <v>0.83560000000000001</v>
      </c>
      <c r="H47" s="122">
        <f>H48</f>
        <v>0.83560000000000001</v>
      </c>
      <c r="I47" s="123">
        <f t="shared" si="40"/>
        <v>6.4900000000000069E-2</v>
      </c>
      <c r="J47" s="124">
        <f t="shared" si="41"/>
        <v>8.4209160503438532E-2</v>
      </c>
      <c r="K47" s="125">
        <f>K48+K49</f>
        <v>0.83560000000000001</v>
      </c>
      <c r="L47" s="90">
        <f>L48</f>
        <v>5.04E-2</v>
      </c>
      <c r="M47" s="90">
        <f t="shared" ref="M47:Z47" si="44">M48</f>
        <v>5.04E-2</v>
      </c>
      <c r="N47" s="90">
        <f t="shared" si="44"/>
        <v>5.04E-2</v>
      </c>
      <c r="O47" s="90">
        <f>SUM(L47:N47)</f>
        <v>0.1512</v>
      </c>
      <c r="P47" s="90">
        <f t="shared" si="44"/>
        <v>7.6100000000000001E-2</v>
      </c>
      <c r="Q47" s="90">
        <f t="shared" si="44"/>
        <v>7.6100000000000001E-2</v>
      </c>
      <c r="R47" s="90">
        <f t="shared" si="44"/>
        <v>7.6100000000000001E-2</v>
      </c>
      <c r="S47" s="90">
        <f>SUM(P47:R47)</f>
        <v>0.2283</v>
      </c>
      <c r="T47" s="90">
        <f t="shared" si="44"/>
        <v>7.6100000000000001E-2</v>
      </c>
      <c r="U47" s="90">
        <f t="shared" si="44"/>
        <v>7.5999999999999998E-2</v>
      </c>
      <c r="V47" s="90">
        <f t="shared" si="44"/>
        <v>7.5999999999999998E-2</v>
      </c>
      <c r="W47" s="90">
        <f>SUM(T47:V47)</f>
        <v>0.22810000000000002</v>
      </c>
      <c r="X47" s="90">
        <f t="shared" si="44"/>
        <v>7.5999999999999998E-2</v>
      </c>
      <c r="Y47" s="90">
        <f t="shared" si="44"/>
        <v>7.5999999999999998E-2</v>
      </c>
      <c r="Z47" s="90">
        <f t="shared" si="44"/>
        <v>7.5999999999999998E-2</v>
      </c>
      <c r="AA47" s="90">
        <f>SUM(X47:Z47)</f>
        <v>0.22799999999999998</v>
      </c>
      <c r="AB47" s="87"/>
    </row>
    <row r="48" spans="1:28">
      <c r="A48" s="65" t="s">
        <v>53</v>
      </c>
      <c r="B48" s="62">
        <v>12</v>
      </c>
      <c r="C48" s="62">
        <v>0.6048</v>
      </c>
      <c r="D48" s="66"/>
      <c r="E48" s="104">
        <v>13</v>
      </c>
      <c r="F48" s="112">
        <v>0.82799999999999996</v>
      </c>
      <c r="G48" s="60">
        <v>0.83560000000000001</v>
      </c>
      <c r="H48" s="60">
        <v>0.83560000000000001</v>
      </c>
      <c r="I48" s="92">
        <f t="shared" si="40"/>
        <v>0.23080000000000001</v>
      </c>
      <c r="J48" s="59">
        <f t="shared" si="41"/>
        <v>0.38161375661375663</v>
      </c>
      <c r="K48" s="60">
        <f>O48+S48+W48+AA48</f>
        <v>0.83560000000000001</v>
      </c>
      <c r="L48" s="60">
        <v>5.04E-2</v>
      </c>
      <c r="M48" s="60">
        <v>5.04E-2</v>
      </c>
      <c r="N48" s="60">
        <v>5.04E-2</v>
      </c>
      <c r="O48" s="60">
        <f>SUM(L48:N48)</f>
        <v>0.1512</v>
      </c>
      <c r="P48" s="60">
        <v>7.6100000000000001E-2</v>
      </c>
      <c r="Q48" s="60">
        <v>7.6100000000000001E-2</v>
      </c>
      <c r="R48" s="60">
        <v>7.6100000000000001E-2</v>
      </c>
      <c r="S48" s="60">
        <f>SUM(P48:R48)</f>
        <v>0.2283</v>
      </c>
      <c r="T48" s="60">
        <v>7.6100000000000001E-2</v>
      </c>
      <c r="U48" s="60">
        <v>7.5999999999999998E-2</v>
      </c>
      <c r="V48" s="60">
        <v>7.5999999999999998E-2</v>
      </c>
      <c r="W48" s="60">
        <f>SUM(T48:V48)</f>
        <v>0.22810000000000002</v>
      </c>
      <c r="X48" s="60">
        <v>7.5999999999999998E-2</v>
      </c>
      <c r="Y48" s="60">
        <v>7.5999999999999998E-2</v>
      </c>
      <c r="Z48" s="60">
        <v>7.5999999999999998E-2</v>
      </c>
      <c r="AA48" s="60">
        <f>SUM(X48:Z48)</f>
        <v>0.22799999999999998</v>
      </c>
      <c r="AB48" s="61" t="s">
        <v>67</v>
      </c>
    </row>
    <row r="49" spans="1:28">
      <c r="A49" s="126" t="s">
        <v>68</v>
      </c>
      <c r="B49" s="62">
        <v>3</v>
      </c>
      <c r="C49" s="62">
        <v>0.16589999999999999</v>
      </c>
      <c r="D49" s="66"/>
      <c r="E49" s="104"/>
      <c r="F49" s="112"/>
      <c r="G49" s="60"/>
      <c r="H49" s="60"/>
      <c r="I49" s="92">
        <f t="shared" si="40"/>
        <v>-0.16589999999999999</v>
      </c>
      <c r="J49" s="59">
        <f t="shared" si="41"/>
        <v>-1</v>
      </c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1"/>
    </row>
    <row r="50" spans="1:28">
      <c r="A50" s="87" t="s">
        <v>58</v>
      </c>
      <c r="B50" s="88">
        <v>102</v>
      </c>
      <c r="C50" s="88">
        <f>C51+C52</f>
        <v>0.4834</v>
      </c>
      <c r="D50" s="89"/>
      <c r="E50" s="121">
        <v>110</v>
      </c>
      <c r="F50" s="122">
        <f>F51+F52</f>
        <v>0.52139999999999997</v>
      </c>
      <c r="G50" s="122">
        <f>G51+G52</f>
        <v>0.52029999999999998</v>
      </c>
      <c r="H50" s="122">
        <f>H51+H52</f>
        <v>0.52029999999999998</v>
      </c>
      <c r="I50" s="123">
        <f t="shared" si="40"/>
        <v>3.6899999999999988E-2</v>
      </c>
      <c r="J50" s="124">
        <f t="shared" si="41"/>
        <v>7.6334298717418259E-2</v>
      </c>
      <c r="K50" s="122">
        <f>K51+K52</f>
        <v>0.52029999999999998</v>
      </c>
      <c r="L50" s="122">
        <f>SUM(L51:L52)</f>
        <v>4.0399999999999998E-2</v>
      </c>
      <c r="M50" s="122">
        <f t="shared" ref="M50:Z50" si="45">SUM(M51:M52)</f>
        <v>4.0300000000000002E-2</v>
      </c>
      <c r="N50" s="122">
        <f t="shared" si="45"/>
        <v>4.02E-2</v>
      </c>
      <c r="O50" s="122">
        <f>SUM(L50:N50)</f>
        <v>0.12089999999999999</v>
      </c>
      <c r="P50" s="122">
        <f t="shared" si="45"/>
        <v>4.4499999999999998E-2</v>
      </c>
      <c r="Q50" s="122">
        <f t="shared" si="45"/>
        <v>4.4499999999999998E-2</v>
      </c>
      <c r="R50" s="122">
        <f t="shared" si="45"/>
        <v>4.4499999999999998E-2</v>
      </c>
      <c r="S50" s="122">
        <f>SUM(P50:R50)</f>
        <v>0.13350000000000001</v>
      </c>
      <c r="T50" s="122">
        <f t="shared" si="45"/>
        <v>4.4399999999999995E-2</v>
      </c>
      <c r="U50" s="122">
        <f t="shared" si="45"/>
        <v>4.4299999999999999E-2</v>
      </c>
      <c r="V50" s="122">
        <f t="shared" si="45"/>
        <v>4.4299999999999999E-2</v>
      </c>
      <c r="W50" s="122">
        <f>SUM(T50:V50)</f>
        <v>0.13300000000000001</v>
      </c>
      <c r="X50" s="122">
        <f t="shared" si="45"/>
        <v>4.4299999999999999E-2</v>
      </c>
      <c r="Y50" s="122">
        <f t="shared" si="45"/>
        <v>4.4299999999999999E-2</v>
      </c>
      <c r="Z50" s="122">
        <f t="shared" si="45"/>
        <v>4.4299999999999999E-2</v>
      </c>
      <c r="AA50" s="122">
        <f>SUM(X50:Z50)</f>
        <v>0.13289999999999999</v>
      </c>
      <c r="AB50" s="87"/>
    </row>
    <row r="51" spans="1:28">
      <c r="A51" s="65" t="s">
        <v>59</v>
      </c>
      <c r="B51" s="62">
        <v>51</v>
      </c>
      <c r="C51" s="55">
        <v>0.45900000000000002</v>
      </c>
      <c r="D51" s="57"/>
      <c r="E51" s="109">
        <v>55</v>
      </c>
      <c r="F51" s="112">
        <v>0.495</v>
      </c>
      <c r="G51" s="60">
        <v>0.495</v>
      </c>
      <c r="H51" s="60">
        <v>0.495</v>
      </c>
      <c r="I51" s="92">
        <f t="shared" si="40"/>
        <v>3.5999999999999976E-2</v>
      </c>
      <c r="J51" s="59">
        <f t="shared" si="41"/>
        <v>7.8431372549019551E-2</v>
      </c>
      <c r="K51" s="60">
        <f>O51+S51+W51+AA51</f>
        <v>0.49499999999999994</v>
      </c>
      <c r="L51" s="60">
        <v>3.8300000000000001E-2</v>
      </c>
      <c r="M51" s="60">
        <v>3.8300000000000001E-2</v>
      </c>
      <c r="N51" s="60">
        <v>3.8199999999999998E-2</v>
      </c>
      <c r="O51" s="60">
        <f>SUM(L51:N51)</f>
        <v>0.1148</v>
      </c>
      <c r="P51" s="60">
        <v>4.2299999999999997E-2</v>
      </c>
      <c r="Q51" s="60">
        <v>4.2299999999999997E-2</v>
      </c>
      <c r="R51" s="60">
        <v>4.2299999999999997E-2</v>
      </c>
      <c r="S51" s="60">
        <f>SUM(P51:R51)</f>
        <v>0.12689999999999999</v>
      </c>
      <c r="T51" s="60">
        <v>4.2299999999999997E-2</v>
      </c>
      <c r="U51" s="60">
        <v>4.2200000000000001E-2</v>
      </c>
      <c r="V51" s="60">
        <v>4.2200000000000001E-2</v>
      </c>
      <c r="W51" s="60">
        <f>SUM(T51:V51)</f>
        <v>0.12669999999999998</v>
      </c>
      <c r="X51" s="60">
        <v>4.2200000000000001E-2</v>
      </c>
      <c r="Y51" s="60">
        <v>4.2200000000000001E-2</v>
      </c>
      <c r="Z51" s="60">
        <v>4.2200000000000001E-2</v>
      </c>
      <c r="AA51" s="60">
        <f>SUM(X51:Z51)</f>
        <v>0.12659999999999999</v>
      </c>
      <c r="AB51" s="61" t="s">
        <v>69</v>
      </c>
    </row>
    <row r="52" spans="1:28">
      <c r="A52" s="65" t="s">
        <v>61</v>
      </c>
      <c r="B52" s="62">
        <v>51</v>
      </c>
      <c r="C52" s="55">
        <v>2.4400000000000002E-2</v>
      </c>
      <c r="D52" s="57"/>
      <c r="E52" s="109">
        <v>55</v>
      </c>
      <c r="F52" s="112">
        <v>2.64E-2</v>
      </c>
      <c r="G52" s="60">
        <v>2.53E-2</v>
      </c>
      <c r="H52" s="60">
        <v>2.53E-2</v>
      </c>
      <c r="I52" s="92">
        <f t="shared" si="40"/>
        <v>8.9999999999999802E-4</v>
      </c>
      <c r="J52" s="59">
        <f t="shared" si="41"/>
        <v>3.688524590163926E-2</v>
      </c>
      <c r="K52" s="60">
        <f>O52+S52+W52+AA52</f>
        <v>2.53E-2</v>
      </c>
      <c r="L52" s="60">
        <v>2.0999999999999999E-3</v>
      </c>
      <c r="M52" s="60">
        <v>2E-3</v>
      </c>
      <c r="N52" s="60">
        <v>2E-3</v>
      </c>
      <c r="O52" s="60">
        <f>SUM(L52:N52)</f>
        <v>6.0999999999999995E-3</v>
      </c>
      <c r="P52" s="60">
        <v>2.2000000000000001E-3</v>
      </c>
      <c r="Q52" s="60">
        <v>2.2000000000000001E-3</v>
      </c>
      <c r="R52" s="60">
        <v>2.2000000000000001E-3</v>
      </c>
      <c r="S52" s="60">
        <f>SUM(P52:R52)</f>
        <v>6.6E-3</v>
      </c>
      <c r="T52" s="60">
        <v>2.0999999999999999E-3</v>
      </c>
      <c r="U52" s="60">
        <v>2.0999999999999999E-3</v>
      </c>
      <c r="V52" s="60">
        <v>2.0999999999999999E-3</v>
      </c>
      <c r="W52" s="60">
        <f>SUM(T52:V52)</f>
        <v>6.3E-3</v>
      </c>
      <c r="X52" s="60">
        <v>2.0999999999999999E-3</v>
      </c>
      <c r="Y52" s="60">
        <v>2.0999999999999999E-3</v>
      </c>
      <c r="Z52" s="60">
        <v>2.0999999999999999E-3</v>
      </c>
      <c r="AA52" s="60">
        <f>SUM(X52:Z52)</f>
        <v>6.3E-3</v>
      </c>
      <c r="AB52" s="61" t="s">
        <v>70</v>
      </c>
    </row>
    <row r="53" spans="1:28">
      <c r="A53" s="127" t="s">
        <v>71</v>
      </c>
      <c r="B53" s="128"/>
      <c r="C53" s="129">
        <f>C54</f>
        <v>167.86839999999998</v>
      </c>
      <c r="D53" s="130"/>
      <c r="E53" s="128"/>
      <c r="F53" s="129">
        <f t="shared" ref="F53:H54" si="46">F54</f>
        <v>406.51300000000003</v>
      </c>
      <c r="G53" s="129">
        <f t="shared" si="46"/>
        <v>228.80280000000005</v>
      </c>
      <c r="H53" s="129">
        <f t="shared" si="46"/>
        <v>224.99940000000004</v>
      </c>
      <c r="I53" s="131">
        <f t="shared" si="40"/>
        <v>57.131000000000057</v>
      </c>
      <c r="J53" s="132">
        <f t="shared" si="41"/>
        <v>0.34033206964503182</v>
      </c>
      <c r="K53" s="129">
        <f t="shared" ref="K53:Z54" si="47">K54</f>
        <v>224.99940000000004</v>
      </c>
      <c r="L53" s="129">
        <f t="shared" si="47"/>
        <v>22.413499999999999</v>
      </c>
      <c r="M53" s="129">
        <f t="shared" si="47"/>
        <v>9.0626999999999995</v>
      </c>
      <c r="N53" s="129">
        <f t="shared" si="47"/>
        <v>32.588700000000003</v>
      </c>
      <c r="O53" s="129">
        <f>O54</f>
        <v>64.064899999999994</v>
      </c>
      <c r="P53" s="129">
        <f t="shared" si="47"/>
        <v>58.218699999999998</v>
      </c>
      <c r="Q53" s="129">
        <f t="shared" si="47"/>
        <v>12.840699999999998</v>
      </c>
      <c r="R53" s="129">
        <f t="shared" si="47"/>
        <v>12.840399999999999</v>
      </c>
      <c r="S53" s="129">
        <f t="shared" si="47"/>
        <v>83.899799999999999</v>
      </c>
      <c r="T53" s="129">
        <f t="shared" si="47"/>
        <v>12.8399</v>
      </c>
      <c r="U53" s="129">
        <f t="shared" si="47"/>
        <v>12.839600000000001</v>
      </c>
      <c r="V53" s="129">
        <f t="shared" si="47"/>
        <v>12.839199999999998</v>
      </c>
      <c r="W53" s="129">
        <f t="shared" si="47"/>
        <v>38.518699999999995</v>
      </c>
      <c r="X53" s="129">
        <f t="shared" si="47"/>
        <v>12.838699999999999</v>
      </c>
      <c r="Y53" s="129">
        <f t="shared" si="47"/>
        <v>12.838699999999999</v>
      </c>
      <c r="Z53" s="129">
        <f t="shared" si="47"/>
        <v>12.8386</v>
      </c>
      <c r="AA53" s="129">
        <f t="shared" ref="AA53:AA54" si="48">AA54</f>
        <v>38.516000000000005</v>
      </c>
      <c r="AB53" s="133" t="s">
        <v>72</v>
      </c>
    </row>
    <row r="54" spans="1:28">
      <c r="A54" s="134" t="s">
        <v>73</v>
      </c>
      <c r="B54" s="135"/>
      <c r="C54" s="136">
        <f>C55</f>
        <v>167.86839999999998</v>
      </c>
      <c r="D54" s="137"/>
      <c r="E54" s="135"/>
      <c r="F54" s="136">
        <f t="shared" si="46"/>
        <v>406.51300000000003</v>
      </c>
      <c r="G54" s="136">
        <f t="shared" si="46"/>
        <v>228.80280000000005</v>
      </c>
      <c r="H54" s="136">
        <f t="shared" si="46"/>
        <v>224.99940000000004</v>
      </c>
      <c r="I54" s="138">
        <f t="shared" si="40"/>
        <v>57.131000000000057</v>
      </c>
      <c r="J54" s="139">
        <f t="shared" si="41"/>
        <v>0.34033206964503182</v>
      </c>
      <c r="K54" s="136">
        <f t="shared" si="47"/>
        <v>224.99940000000004</v>
      </c>
      <c r="L54" s="136">
        <f t="shared" si="47"/>
        <v>22.413499999999999</v>
      </c>
      <c r="M54" s="136">
        <f t="shared" si="47"/>
        <v>9.0626999999999995</v>
      </c>
      <c r="N54" s="136">
        <f t="shared" si="47"/>
        <v>32.588700000000003</v>
      </c>
      <c r="O54" s="136">
        <f t="shared" si="47"/>
        <v>64.064899999999994</v>
      </c>
      <c r="P54" s="136">
        <f t="shared" si="47"/>
        <v>58.218699999999998</v>
      </c>
      <c r="Q54" s="136">
        <f t="shared" si="47"/>
        <v>12.840699999999998</v>
      </c>
      <c r="R54" s="136">
        <f t="shared" si="47"/>
        <v>12.840399999999999</v>
      </c>
      <c r="S54" s="136">
        <f t="shared" si="47"/>
        <v>83.899799999999999</v>
      </c>
      <c r="T54" s="136">
        <f t="shared" si="47"/>
        <v>12.8399</v>
      </c>
      <c r="U54" s="136">
        <f t="shared" si="47"/>
        <v>12.839600000000001</v>
      </c>
      <c r="V54" s="136">
        <f t="shared" si="47"/>
        <v>12.839199999999998</v>
      </c>
      <c r="W54" s="136">
        <f t="shared" si="47"/>
        <v>38.518699999999995</v>
      </c>
      <c r="X54" s="136">
        <f t="shared" si="47"/>
        <v>12.838699999999999</v>
      </c>
      <c r="Y54" s="136">
        <f t="shared" si="47"/>
        <v>12.838699999999999</v>
      </c>
      <c r="Z54" s="136">
        <f t="shared" si="47"/>
        <v>12.8386</v>
      </c>
      <c r="AA54" s="136">
        <f t="shared" si="48"/>
        <v>38.516000000000005</v>
      </c>
      <c r="AB54" s="33"/>
    </row>
    <row r="55" spans="1:28">
      <c r="A55" s="140" t="s">
        <v>74</v>
      </c>
      <c r="B55" s="141"/>
      <c r="C55" s="142">
        <f>C56+C236</f>
        <v>167.86839999999998</v>
      </c>
      <c r="D55" s="143"/>
      <c r="E55" s="141"/>
      <c r="F55" s="142">
        <f>F56+F236</f>
        <v>406.51300000000003</v>
      </c>
      <c r="G55" s="142">
        <f>G56+G236</f>
        <v>228.80280000000005</v>
      </c>
      <c r="H55" s="142">
        <f>H56+H236</f>
        <v>224.99940000000004</v>
      </c>
      <c r="I55" s="144">
        <f t="shared" si="40"/>
        <v>57.131000000000057</v>
      </c>
      <c r="J55" s="145">
        <f t="shared" si="41"/>
        <v>0.34033206964503182</v>
      </c>
      <c r="K55" s="142">
        <f>K56+K236</f>
        <v>224.99940000000004</v>
      </c>
      <c r="L55" s="142">
        <f t="shared" ref="L55:AA55" si="49">L56+L236</f>
        <v>22.413499999999999</v>
      </c>
      <c r="M55" s="142">
        <f t="shared" si="49"/>
        <v>9.0626999999999995</v>
      </c>
      <c r="N55" s="142">
        <f t="shared" si="49"/>
        <v>32.588700000000003</v>
      </c>
      <c r="O55" s="142">
        <f>O56+O236</f>
        <v>64.064899999999994</v>
      </c>
      <c r="P55" s="142">
        <f t="shared" si="49"/>
        <v>58.218699999999998</v>
      </c>
      <c r="Q55" s="142">
        <f t="shared" si="49"/>
        <v>12.840699999999998</v>
      </c>
      <c r="R55" s="142">
        <f t="shared" si="49"/>
        <v>12.840399999999999</v>
      </c>
      <c r="S55" s="142">
        <f t="shared" si="49"/>
        <v>83.899799999999999</v>
      </c>
      <c r="T55" s="142">
        <f t="shared" si="49"/>
        <v>12.8399</v>
      </c>
      <c r="U55" s="142">
        <f t="shared" si="49"/>
        <v>12.839600000000001</v>
      </c>
      <c r="V55" s="142">
        <f t="shared" si="49"/>
        <v>12.839199999999998</v>
      </c>
      <c r="W55" s="142">
        <f t="shared" si="49"/>
        <v>38.518699999999995</v>
      </c>
      <c r="X55" s="142">
        <f t="shared" si="49"/>
        <v>12.838699999999999</v>
      </c>
      <c r="Y55" s="142">
        <f t="shared" si="49"/>
        <v>12.838699999999999</v>
      </c>
      <c r="Z55" s="142">
        <f t="shared" si="49"/>
        <v>12.8386</v>
      </c>
      <c r="AA55" s="142">
        <f t="shared" si="49"/>
        <v>38.516000000000005</v>
      </c>
      <c r="AB55" s="146"/>
    </row>
    <row r="56" spans="1:28">
      <c r="A56" s="147" t="s">
        <v>75</v>
      </c>
      <c r="B56" s="148"/>
      <c r="C56" s="149">
        <f>C59+C113</f>
        <v>80.577499999999986</v>
      </c>
      <c r="D56" s="148"/>
      <c r="E56" s="150"/>
      <c r="F56" s="149">
        <f>F59+F113</f>
        <v>250.15470000000005</v>
      </c>
      <c r="G56" s="149">
        <f>G59+G113</f>
        <v>124.86800000000002</v>
      </c>
      <c r="H56" s="149">
        <f>H59+H113</f>
        <v>121.06440000000002</v>
      </c>
      <c r="I56" s="151">
        <f t="shared" si="40"/>
        <v>40.486900000000034</v>
      </c>
      <c r="J56" s="152">
        <f t="shared" si="41"/>
        <v>0.50245912320436892</v>
      </c>
      <c r="K56" s="149">
        <f>K59+K113</f>
        <v>121.06440000000002</v>
      </c>
      <c r="L56" s="149">
        <f t="shared" ref="L56:AA56" si="50">L59+L113</f>
        <v>8.6404999999999994</v>
      </c>
      <c r="M56" s="149">
        <f t="shared" si="50"/>
        <v>4.1353999999999997</v>
      </c>
      <c r="N56" s="149">
        <f t="shared" si="50"/>
        <v>9.1845999999999997</v>
      </c>
      <c r="O56" s="149">
        <f t="shared" si="50"/>
        <v>21.9605</v>
      </c>
      <c r="P56" s="149">
        <f t="shared" si="50"/>
        <v>51.347900000000003</v>
      </c>
      <c r="Q56" s="149">
        <f t="shared" si="50"/>
        <v>5.9699999999999989</v>
      </c>
      <c r="R56" s="149">
        <f t="shared" si="50"/>
        <v>5.9697999999999993</v>
      </c>
      <c r="S56" s="149">
        <f>S59+S113</f>
        <v>63.287700000000001</v>
      </c>
      <c r="T56" s="149">
        <f t="shared" si="50"/>
        <v>5.9695999999999998</v>
      </c>
      <c r="U56" s="149">
        <f t="shared" si="50"/>
        <v>5.9695999999999998</v>
      </c>
      <c r="V56" s="149">
        <f t="shared" si="50"/>
        <v>5.9694000000000003</v>
      </c>
      <c r="W56" s="149">
        <f t="shared" si="50"/>
        <v>17.9086</v>
      </c>
      <c r="X56" s="149">
        <f t="shared" si="50"/>
        <v>5.9692000000000007</v>
      </c>
      <c r="Y56" s="149">
        <f t="shared" si="50"/>
        <v>5.9692000000000007</v>
      </c>
      <c r="Z56" s="149">
        <f t="shared" si="50"/>
        <v>5.9692000000000007</v>
      </c>
      <c r="AA56" s="149">
        <f t="shared" si="50"/>
        <v>17.907600000000002</v>
      </c>
      <c r="AB56" s="153"/>
    </row>
    <row r="57" spans="1:28">
      <c r="A57" s="154" t="s">
        <v>76</v>
      </c>
      <c r="B57" s="62"/>
      <c r="C57" s="62"/>
      <c r="D57" s="62"/>
      <c r="E57" s="62"/>
      <c r="F57" s="62"/>
      <c r="G57" s="61"/>
      <c r="H57" s="155"/>
      <c r="I57" s="73"/>
      <c r="J57" s="73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61"/>
    </row>
    <row r="58" spans="1:28" ht="32.25" customHeight="1">
      <c r="A58" s="156" t="s">
        <v>77</v>
      </c>
      <c r="B58" s="62"/>
      <c r="C58" s="62"/>
      <c r="D58" s="62"/>
      <c r="E58" s="62"/>
      <c r="F58" s="62"/>
      <c r="G58" s="61"/>
      <c r="H58" s="155"/>
      <c r="I58" s="73"/>
      <c r="J58" s="73"/>
      <c r="K58" s="155"/>
      <c r="L58" s="157"/>
      <c r="M58" s="155"/>
      <c r="N58" s="155"/>
      <c r="O58" s="155"/>
      <c r="P58" s="155"/>
      <c r="Q58" s="155"/>
      <c r="R58" s="155"/>
      <c r="S58" s="158"/>
      <c r="T58" s="155"/>
      <c r="U58" s="155"/>
      <c r="V58" s="155"/>
      <c r="W58" s="155"/>
      <c r="X58" s="155"/>
      <c r="Y58" s="155"/>
      <c r="Z58" s="155"/>
      <c r="AA58" s="155"/>
      <c r="AB58" s="61"/>
    </row>
    <row r="59" spans="1:28" s="166" customFormat="1">
      <c r="A59" s="160" t="s">
        <v>50</v>
      </c>
      <c r="B59" s="161"/>
      <c r="C59" s="162">
        <f>C60+C107</f>
        <v>58.654599999999995</v>
      </c>
      <c r="D59" s="161"/>
      <c r="E59" s="161"/>
      <c r="F59" s="162">
        <f>F60+F107</f>
        <v>182.26750000000004</v>
      </c>
      <c r="G59" s="162">
        <f>G60+G107</f>
        <v>70.637500000000017</v>
      </c>
      <c r="H59" s="162">
        <f>H60+H107</f>
        <v>70.637500000000017</v>
      </c>
      <c r="I59" s="163">
        <f>H59-C59</f>
        <v>11.982900000000022</v>
      </c>
      <c r="J59" s="164">
        <f>I59/C59</f>
        <v>0.20429599724488826</v>
      </c>
      <c r="K59" s="162">
        <f>K60+K107</f>
        <v>70.637500000000017</v>
      </c>
      <c r="L59" s="162">
        <f t="shared" ref="L59:AA59" si="51">L60+L107</f>
        <v>8.6404999999999994</v>
      </c>
      <c r="M59" s="162">
        <f t="shared" si="51"/>
        <v>4.1353999999999997</v>
      </c>
      <c r="N59" s="162">
        <f t="shared" si="51"/>
        <v>4.1353</v>
      </c>
      <c r="O59" s="162">
        <f t="shared" si="51"/>
        <v>16.911200000000001</v>
      </c>
      <c r="P59" s="162">
        <f t="shared" si="51"/>
        <v>5.9702999999999991</v>
      </c>
      <c r="Q59" s="162">
        <f t="shared" si="51"/>
        <v>5.9699999999999989</v>
      </c>
      <c r="R59" s="162">
        <f t="shared" si="51"/>
        <v>5.9697999999999993</v>
      </c>
      <c r="S59" s="162">
        <f t="shared" si="51"/>
        <v>17.9101</v>
      </c>
      <c r="T59" s="162">
        <f t="shared" si="51"/>
        <v>5.9695999999999998</v>
      </c>
      <c r="U59" s="162">
        <f t="shared" si="51"/>
        <v>5.9695999999999998</v>
      </c>
      <c r="V59" s="162">
        <f t="shared" si="51"/>
        <v>5.9694000000000003</v>
      </c>
      <c r="W59" s="162">
        <f t="shared" si="51"/>
        <v>17.9086</v>
      </c>
      <c r="X59" s="162">
        <f t="shared" si="51"/>
        <v>5.9692000000000007</v>
      </c>
      <c r="Y59" s="162">
        <f t="shared" si="51"/>
        <v>5.9692000000000007</v>
      </c>
      <c r="Z59" s="162">
        <f t="shared" si="51"/>
        <v>5.9692000000000007</v>
      </c>
      <c r="AA59" s="162">
        <f t="shared" si="51"/>
        <v>17.907600000000002</v>
      </c>
      <c r="AB59" s="165"/>
    </row>
    <row r="60" spans="1:28">
      <c r="A60" s="167" t="s">
        <v>51</v>
      </c>
      <c r="B60" s="168"/>
      <c r="C60" s="169">
        <f>C61+C64+C98</f>
        <v>55.641599999999997</v>
      </c>
      <c r="D60" s="168"/>
      <c r="E60" s="170"/>
      <c r="F60" s="169">
        <f>F61+F64+F98</f>
        <v>173.18150000000003</v>
      </c>
      <c r="G60" s="169">
        <f>G61+G64+G98</f>
        <v>67.624500000000012</v>
      </c>
      <c r="H60" s="169">
        <f>H61+H64+H98</f>
        <v>67.624500000000012</v>
      </c>
      <c r="I60" s="171">
        <f>H60-C60</f>
        <v>11.982900000000015</v>
      </c>
      <c r="J60" s="172">
        <f>I60/C60</f>
        <v>0.2153586525189789</v>
      </c>
      <c r="K60" s="169">
        <f>K61+K64+K98</f>
        <v>67.624500000000012</v>
      </c>
      <c r="L60" s="169">
        <f t="shared" ref="L60:AA60" si="52">L61+L64+L98</f>
        <v>8.3892999999999986</v>
      </c>
      <c r="M60" s="169">
        <f t="shared" si="52"/>
        <v>3.8843000000000001</v>
      </c>
      <c r="N60" s="169">
        <f>N61+N64+N98</f>
        <v>3.8843000000000001</v>
      </c>
      <c r="O60" s="169">
        <f>O61+O64+O98</f>
        <v>16.157900000000001</v>
      </c>
      <c r="P60" s="169">
        <f t="shared" si="52"/>
        <v>5.7189999999999994</v>
      </c>
      <c r="Q60" s="169">
        <f t="shared" si="52"/>
        <v>5.718799999999999</v>
      </c>
      <c r="R60" s="169">
        <f t="shared" si="52"/>
        <v>5.7186999999999992</v>
      </c>
      <c r="S60" s="169">
        <f t="shared" si="52"/>
        <v>17.156500000000001</v>
      </c>
      <c r="T60" s="169">
        <f t="shared" si="52"/>
        <v>5.7184999999999997</v>
      </c>
      <c r="U60" s="169">
        <f t="shared" si="52"/>
        <v>5.7185999999999995</v>
      </c>
      <c r="V60" s="169">
        <f t="shared" si="52"/>
        <v>5.7183999999999999</v>
      </c>
      <c r="W60" s="169">
        <f t="shared" si="52"/>
        <v>17.1555</v>
      </c>
      <c r="X60" s="169">
        <f t="shared" si="52"/>
        <v>5.7182000000000004</v>
      </c>
      <c r="Y60" s="169">
        <f t="shared" si="52"/>
        <v>5.7182000000000004</v>
      </c>
      <c r="Z60" s="169">
        <f t="shared" si="52"/>
        <v>5.7182000000000004</v>
      </c>
      <c r="AA60" s="169">
        <f t="shared" si="52"/>
        <v>17.154600000000002</v>
      </c>
      <c r="AB60" s="173"/>
    </row>
    <row r="61" spans="1:28">
      <c r="A61" s="174" t="s">
        <v>78</v>
      </c>
      <c r="B61" s="175"/>
      <c r="C61" s="176">
        <v>0.45</v>
      </c>
      <c r="D61" s="175"/>
      <c r="E61" s="177"/>
      <c r="F61" s="176">
        <f>SUM(F62:F63)</f>
        <v>3.6469</v>
      </c>
      <c r="G61" s="178">
        <f>SUM(G62:G63)</f>
        <v>0.45</v>
      </c>
      <c r="H61" s="176">
        <f>SUM(H62:H63)</f>
        <v>0.45</v>
      </c>
      <c r="I61" s="144">
        <f>H61-C61</f>
        <v>0</v>
      </c>
      <c r="J61" s="145">
        <f>I61/C61</f>
        <v>0</v>
      </c>
      <c r="K61" s="179">
        <f>O61+S61+W61+AA61</f>
        <v>0.44999999999999996</v>
      </c>
      <c r="L61" s="178">
        <f>L62</f>
        <v>3.7499999999999999E-2</v>
      </c>
      <c r="M61" s="178">
        <f t="shared" ref="M61:Z61" si="53">M62</f>
        <v>3.7499999999999999E-2</v>
      </c>
      <c r="N61" s="178">
        <f t="shared" si="53"/>
        <v>3.7499999999999999E-2</v>
      </c>
      <c r="O61" s="178">
        <f>SUM(O62:O63)</f>
        <v>0.11249999999999999</v>
      </c>
      <c r="P61" s="178">
        <f t="shared" si="53"/>
        <v>3.7499999999999999E-2</v>
      </c>
      <c r="Q61" s="178">
        <f t="shared" si="53"/>
        <v>3.7499999999999999E-2</v>
      </c>
      <c r="R61" s="178">
        <f t="shared" si="53"/>
        <v>3.7499999999999999E-2</v>
      </c>
      <c r="S61" s="178">
        <f>SUM(S62:S63)</f>
        <v>0.11249999999999999</v>
      </c>
      <c r="T61" s="178">
        <f t="shared" si="53"/>
        <v>3.7499999999999999E-2</v>
      </c>
      <c r="U61" s="178">
        <f t="shared" si="53"/>
        <v>3.7499999999999999E-2</v>
      </c>
      <c r="V61" s="178">
        <f t="shared" si="53"/>
        <v>3.7499999999999999E-2</v>
      </c>
      <c r="W61" s="178">
        <f>SUM(W62:W63)</f>
        <v>0.11249999999999999</v>
      </c>
      <c r="X61" s="178">
        <f t="shared" si="53"/>
        <v>3.7499999999999999E-2</v>
      </c>
      <c r="Y61" s="178">
        <f t="shared" si="53"/>
        <v>3.7499999999999999E-2</v>
      </c>
      <c r="Z61" s="178">
        <f t="shared" si="53"/>
        <v>3.7499999999999999E-2</v>
      </c>
      <c r="AA61" s="178">
        <f>SUM(AA62:AA63)</f>
        <v>0.11249999999999999</v>
      </c>
      <c r="AB61" s="146"/>
    </row>
    <row r="62" spans="1:28">
      <c r="A62" s="180" t="s">
        <v>79</v>
      </c>
      <c r="B62" s="62"/>
      <c r="C62" s="63">
        <v>0.45</v>
      </c>
      <c r="D62" s="62"/>
      <c r="E62" s="181"/>
      <c r="F62" s="63">
        <v>3.5169000000000001</v>
      </c>
      <c r="G62" s="179">
        <v>0.45</v>
      </c>
      <c r="H62" s="179">
        <v>0.45</v>
      </c>
      <c r="I62" s="182">
        <f>H62-C62</f>
        <v>0</v>
      </c>
      <c r="J62" s="183">
        <f>I62/C62</f>
        <v>0</v>
      </c>
      <c r="K62" s="179">
        <f>O62+S62+W62+AA62</f>
        <v>0.44999999999999996</v>
      </c>
      <c r="L62" s="179">
        <v>3.7499999999999999E-2</v>
      </c>
      <c r="M62" s="179">
        <v>3.7499999999999999E-2</v>
      </c>
      <c r="N62" s="179">
        <v>3.7499999999999999E-2</v>
      </c>
      <c r="O62" s="179">
        <f>SUM(L62:N62)</f>
        <v>0.11249999999999999</v>
      </c>
      <c r="P62" s="179">
        <v>3.7499999999999999E-2</v>
      </c>
      <c r="Q62" s="179">
        <v>3.7499999999999999E-2</v>
      </c>
      <c r="R62" s="179">
        <v>3.7499999999999999E-2</v>
      </c>
      <c r="S62" s="179">
        <f>SUM(P62:R62)</f>
        <v>0.11249999999999999</v>
      </c>
      <c r="T62" s="179">
        <v>3.7499999999999999E-2</v>
      </c>
      <c r="U62" s="179">
        <v>3.7499999999999999E-2</v>
      </c>
      <c r="V62" s="179">
        <v>3.7499999999999999E-2</v>
      </c>
      <c r="W62" s="179">
        <f>SUM(T62:V62)</f>
        <v>0.11249999999999999</v>
      </c>
      <c r="X62" s="179">
        <v>3.7499999999999999E-2</v>
      </c>
      <c r="Y62" s="179">
        <v>3.7499999999999999E-2</v>
      </c>
      <c r="Z62" s="179">
        <v>3.7499999999999999E-2</v>
      </c>
      <c r="AA62" s="179">
        <f>SUM(X62:Z62)</f>
        <v>0.11249999999999999</v>
      </c>
      <c r="AB62" s="61"/>
    </row>
    <row r="63" spans="1:28">
      <c r="A63" s="180" t="s">
        <v>80</v>
      </c>
      <c r="B63" s="62"/>
      <c r="C63" s="63"/>
      <c r="D63" s="62"/>
      <c r="E63" s="181"/>
      <c r="F63" s="63">
        <v>0.13</v>
      </c>
      <c r="G63" s="179"/>
      <c r="H63" s="179"/>
      <c r="I63" s="182"/>
      <c r="J63" s="184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61"/>
    </row>
    <row r="64" spans="1:28">
      <c r="A64" s="185" t="s">
        <v>58</v>
      </c>
      <c r="B64" s="175"/>
      <c r="C64" s="175">
        <f>C65+C67+C68+C69+C76+C80</f>
        <v>54.049899999999994</v>
      </c>
      <c r="D64" s="175"/>
      <c r="E64" s="186"/>
      <c r="F64" s="176">
        <f>F65+F67+F68+F69+F76+F80+F66+F85+F86+F87+F88+F89+F90+F91+F92+F93+F94+F95+F96+F97</f>
        <v>153.69740000000004</v>
      </c>
      <c r="G64" s="176">
        <f>G65+G67+G68+G69+G76+G80+G66+G85+G86+G87+G88+G89+G90+G91+G92+G93+G94+G95+G96+G97</f>
        <v>66.032800000000009</v>
      </c>
      <c r="H64" s="176">
        <f>H65+H67+H68+H69+H76+H80+H66+H85+H86+H87+H88+H89+H90+H91+H92+H93+H94+H95+H96+H97</f>
        <v>66.032800000000009</v>
      </c>
      <c r="I64" s="144">
        <f>H64-C64</f>
        <v>11.982900000000015</v>
      </c>
      <c r="J64" s="187">
        <f>I64/C64*100</f>
        <v>22.170068769784987</v>
      </c>
      <c r="K64" s="176">
        <f>K65+K67+K68+K69+K76+K80+K66+K85+K86+K87+K88+K89+K90+K91+K92+K93+K94+K95+K96+K97</f>
        <v>66.032800000000009</v>
      </c>
      <c r="L64" s="176">
        <f>L65+L67+L68+L69+L76+L80+L66+L85+L86+L87+L88+L89+L90+L91+L92+L93+L94+L95+L96+L97</f>
        <v>8.351799999999999</v>
      </c>
      <c r="M64" s="176">
        <f t="shared" ref="M64:AA64" si="54">M65+M67+M68+M69+M76+M80+M66+M85+M86+M87+M88+M89+M90+M91+M92+M93+M94+M95+M96+M97</f>
        <v>3.8468</v>
      </c>
      <c r="N64" s="176">
        <f t="shared" si="54"/>
        <v>3.8468</v>
      </c>
      <c r="O64" s="176">
        <f t="shared" si="54"/>
        <v>16.045400000000001</v>
      </c>
      <c r="P64" s="176">
        <f t="shared" si="54"/>
        <v>5.5545999999999998</v>
      </c>
      <c r="Q64" s="176">
        <f t="shared" si="54"/>
        <v>5.5543999999999993</v>
      </c>
      <c r="R64" s="176">
        <f t="shared" si="54"/>
        <v>5.5542999999999996</v>
      </c>
      <c r="S64" s="176">
        <f t="shared" si="54"/>
        <v>16.6633</v>
      </c>
      <c r="T64" s="176">
        <f t="shared" si="54"/>
        <v>5.5541</v>
      </c>
      <c r="U64" s="176">
        <f t="shared" si="54"/>
        <v>5.5541999999999998</v>
      </c>
      <c r="V64" s="176">
        <f t="shared" si="54"/>
        <v>5.5541</v>
      </c>
      <c r="W64" s="176">
        <f t="shared" si="54"/>
        <v>16.662399999999998</v>
      </c>
      <c r="X64" s="176">
        <f t="shared" si="54"/>
        <v>5.5539000000000005</v>
      </c>
      <c r="Y64" s="176">
        <f t="shared" si="54"/>
        <v>5.5539000000000005</v>
      </c>
      <c r="Z64" s="176">
        <f t="shared" si="54"/>
        <v>5.5539000000000005</v>
      </c>
      <c r="AA64" s="176">
        <f t="shared" si="54"/>
        <v>16.6617</v>
      </c>
      <c r="AB64" s="146"/>
    </row>
    <row r="65" spans="1:28">
      <c r="A65" s="180" t="s">
        <v>81</v>
      </c>
      <c r="B65" s="62"/>
      <c r="C65" s="62">
        <v>1.5913999999999999</v>
      </c>
      <c r="D65" s="62"/>
      <c r="E65" s="188"/>
      <c r="F65" s="63">
        <v>30.052</v>
      </c>
      <c r="G65" s="189">
        <v>1.5913999999999999</v>
      </c>
      <c r="H65" s="189">
        <v>1.5913999999999999</v>
      </c>
      <c r="I65" s="182">
        <f>H65-C65</f>
        <v>0</v>
      </c>
      <c r="J65" s="183">
        <f>I65/C65</f>
        <v>0</v>
      </c>
      <c r="K65" s="190">
        <f t="shared" ref="K65:K70" si="55">O65+S65+W65+AA65</f>
        <v>1.5913999999999999</v>
      </c>
      <c r="L65" s="189">
        <v>0.13270000000000001</v>
      </c>
      <c r="M65" s="189">
        <v>0.1326</v>
      </c>
      <c r="N65" s="189">
        <v>0.1326</v>
      </c>
      <c r="O65" s="189">
        <f>SUM(L65:N65)</f>
        <v>0.39789999999999998</v>
      </c>
      <c r="P65" s="189">
        <v>0.13270000000000001</v>
      </c>
      <c r="Q65" s="189">
        <v>0.1326</v>
      </c>
      <c r="R65" s="189">
        <v>0.1326</v>
      </c>
      <c r="S65" s="189">
        <f>SUM(P65:R65)</f>
        <v>0.39789999999999998</v>
      </c>
      <c r="T65" s="189">
        <v>0.1326</v>
      </c>
      <c r="U65" s="189">
        <v>0.1326</v>
      </c>
      <c r="V65" s="189">
        <v>0.1326</v>
      </c>
      <c r="W65" s="189">
        <f>SUM(T65:V65)</f>
        <v>0.39779999999999999</v>
      </c>
      <c r="X65" s="189">
        <v>0.1326</v>
      </c>
      <c r="Y65" s="189">
        <v>0.1326</v>
      </c>
      <c r="Z65" s="189">
        <v>0.1326</v>
      </c>
      <c r="AA65" s="189">
        <f>SUM(X65:Z65)</f>
        <v>0.39779999999999999</v>
      </c>
      <c r="AB65" s="61"/>
    </row>
    <row r="66" spans="1:28">
      <c r="A66" s="191" t="s">
        <v>82</v>
      </c>
      <c r="B66" s="62"/>
      <c r="C66" s="62"/>
      <c r="D66" s="62"/>
      <c r="E66" s="192"/>
      <c r="F66" s="63">
        <v>3.6036999999999999</v>
      </c>
      <c r="G66" s="190"/>
      <c r="H66" s="190"/>
      <c r="I66" s="182"/>
      <c r="J66" s="183"/>
      <c r="K66" s="190">
        <f t="shared" si="55"/>
        <v>0</v>
      </c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61"/>
    </row>
    <row r="67" spans="1:28">
      <c r="A67" s="191" t="s">
        <v>83</v>
      </c>
      <c r="B67" s="62"/>
      <c r="C67" s="62">
        <v>3.1728000000000001</v>
      </c>
      <c r="D67" s="62"/>
      <c r="E67" s="192"/>
      <c r="F67" s="63">
        <v>4.0548000000000002</v>
      </c>
      <c r="G67" s="190">
        <v>3.1728000000000001</v>
      </c>
      <c r="H67" s="190">
        <v>3.1728000000000001</v>
      </c>
      <c r="I67" s="182">
        <f t="shared" ref="I67:I79" si="56">H67-C67</f>
        <v>0</v>
      </c>
      <c r="J67" s="183">
        <f t="shared" ref="J67:J79" si="57">I67/C67</f>
        <v>0</v>
      </c>
      <c r="K67" s="190">
        <f t="shared" si="55"/>
        <v>3.1728000000000001</v>
      </c>
      <c r="L67" s="189">
        <v>3.1728000000000001</v>
      </c>
      <c r="M67" s="190"/>
      <c r="N67" s="190"/>
      <c r="O67" s="190">
        <f>SUM(L67:N67)</f>
        <v>3.1728000000000001</v>
      </c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61" t="s">
        <v>84</v>
      </c>
    </row>
    <row r="68" spans="1:28">
      <c r="A68" s="191" t="s">
        <v>85</v>
      </c>
      <c r="B68" s="62"/>
      <c r="C68" s="62">
        <v>29.592300000000002</v>
      </c>
      <c r="D68" s="62"/>
      <c r="E68" s="192"/>
      <c r="F68" s="63">
        <v>68.495999999999995</v>
      </c>
      <c r="G68" s="190">
        <v>29.592300000000002</v>
      </c>
      <c r="H68" s="190">
        <v>29.592300000000002</v>
      </c>
      <c r="I68" s="182">
        <f t="shared" si="56"/>
        <v>0</v>
      </c>
      <c r="J68" s="183">
        <f t="shared" si="57"/>
        <v>0</v>
      </c>
      <c r="K68" s="190">
        <f t="shared" si="55"/>
        <v>29.592300000000002</v>
      </c>
      <c r="L68" s="190">
        <v>2.4660000000000002</v>
      </c>
      <c r="M68" s="190">
        <v>2.4660000000000002</v>
      </c>
      <c r="N68" s="190">
        <v>2.4660000000000002</v>
      </c>
      <c r="O68" s="190">
        <f>SUM(L68:N68)</f>
        <v>7.3980000000000006</v>
      </c>
      <c r="P68" s="190">
        <v>2.4661</v>
      </c>
      <c r="Q68" s="190">
        <v>2.4661</v>
      </c>
      <c r="R68" s="190">
        <v>2.4661</v>
      </c>
      <c r="S68" s="190">
        <f>SUM(P68:R68)</f>
        <v>7.3982999999999999</v>
      </c>
      <c r="T68" s="190">
        <v>2.4660000000000002</v>
      </c>
      <c r="U68" s="190">
        <v>2.4660000000000002</v>
      </c>
      <c r="V68" s="190">
        <v>2.4660000000000002</v>
      </c>
      <c r="W68" s="190">
        <f>SUM(T68:V68)</f>
        <v>7.3980000000000006</v>
      </c>
      <c r="X68" s="190">
        <v>2.4660000000000002</v>
      </c>
      <c r="Y68" s="190">
        <v>2.4660000000000002</v>
      </c>
      <c r="Z68" s="190">
        <v>2.4660000000000002</v>
      </c>
      <c r="AA68" s="190">
        <f>SUM(X68:Z68)</f>
        <v>7.3980000000000006</v>
      </c>
      <c r="AB68" s="61" t="s">
        <v>86</v>
      </c>
    </row>
    <row r="69" spans="1:28">
      <c r="A69" s="193" t="s">
        <v>87</v>
      </c>
      <c r="B69" s="13"/>
      <c r="C69" s="13">
        <f>C70+C71+C74</f>
        <v>4.7145999999999999</v>
      </c>
      <c r="D69" s="13"/>
      <c r="E69" s="194"/>
      <c r="F69" s="195">
        <f>SUM(F70:F73)</f>
        <v>10.6454</v>
      </c>
      <c r="G69" s="195">
        <f>SUM(G70:G73)</f>
        <v>1.3320000000000001</v>
      </c>
      <c r="H69" s="195">
        <f>SUM(H70:H73)</f>
        <v>1.3320000000000001</v>
      </c>
      <c r="I69" s="182">
        <f t="shared" si="56"/>
        <v>-3.3826000000000001</v>
      </c>
      <c r="J69" s="183">
        <f t="shared" si="57"/>
        <v>-0.71747338056250798</v>
      </c>
      <c r="K69" s="190">
        <f t="shared" si="55"/>
        <v>1.3320000000000001</v>
      </c>
      <c r="L69" s="195">
        <f>SUM(L70:L71)</f>
        <v>1.3320000000000001</v>
      </c>
      <c r="M69" s="195"/>
      <c r="N69" s="195"/>
      <c r="O69" s="195">
        <f>SUM(L69:N69)</f>
        <v>1.3320000000000001</v>
      </c>
      <c r="P69" s="195"/>
      <c r="Q69" s="195"/>
      <c r="R69" s="195"/>
      <c r="S69" s="195"/>
      <c r="T69" s="195"/>
      <c r="U69" s="195"/>
      <c r="V69" s="195"/>
      <c r="W69" s="195"/>
      <c r="X69" s="195"/>
      <c r="Y69" s="195"/>
      <c r="Z69" s="195"/>
      <c r="AA69" s="195"/>
      <c r="AB69" s="196"/>
    </row>
    <row r="70" spans="1:28">
      <c r="A70" s="180" t="s">
        <v>88</v>
      </c>
      <c r="B70" s="62"/>
      <c r="C70" s="62">
        <v>1.008</v>
      </c>
      <c r="D70" s="62"/>
      <c r="E70" s="188"/>
      <c r="F70" s="63">
        <v>5.4119999999999999</v>
      </c>
      <c r="G70" s="189">
        <v>1.008</v>
      </c>
      <c r="H70" s="189">
        <v>1.008</v>
      </c>
      <c r="I70" s="182">
        <f t="shared" si="56"/>
        <v>0</v>
      </c>
      <c r="J70" s="183">
        <f t="shared" si="57"/>
        <v>0</v>
      </c>
      <c r="K70" s="190">
        <f t="shared" si="55"/>
        <v>1.008</v>
      </c>
      <c r="L70" s="189">
        <v>1.008</v>
      </c>
      <c r="M70" s="189"/>
      <c r="N70" s="189"/>
      <c r="O70" s="189">
        <f>SUM(L70:N70)</f>
        <v>1.008</v>
      </c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61"/>
    </row>
    <row r="71" spans="1:28">
      <c r="A71" s="191" t="s">
        <v>89</v>
      </c>
      <c r="B71" s="197"/>
      <c r="C71" s="197">
        <v>0.32400000000000001</v>
      </c>
      <c r="D71" s="197"/>
      <c r="E71" s="192"/>
      <c r="F71" s="198">
        <v>4.8444000000000003</v>
      </c>
      <c r="G71" s="190">
        <v>0.32400000000000001</v>
      </c>
      <c r="H71" s="190">
        <v>0.32400000000000001</v>
      </c>
      <c r="I71" s="182">
        <f t="shared" si="56"/>
        <v>0</v>
      </c>
      <c r="J71" s="183">
        <f t="shared" si="57"/>
        <v>0</v>
      </c>
      <c r="K71" s="190">
        <f>O71+S71+W71+AA71</f>
        <v>0.32400000000000001</v>
      </c>
      <c r="L71" s="190">
        <v>0.32400000000000001</v>
      </c>
      <c r="M71" s="190"/>
      <c r="N71" s="190"/>
      <c r="O71" s="189">
        <f>SUM(L71:N71)</f>
        <v>0.32400000000000001</v>
      </c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9"/>
    </row>
    <row r="72" spans="1:28">
      <c r="A72" s="191" t="s">
        <v>90</v>
      </c>
      <c r="B72" s="197"/>
      <c r="C72" s="197"/>
      <c r="D72" s="197"/>
      <c r="E72" s="192"/>
      <c r="F72" s="198">
        <v>0.14299999999999999</v>
      </c>
      <c r="G72" s="190"/>
      <c r="H72" s="190"/>
      <c r="I72" s="182"/>
      <c r="J72" s="183"/>
      <c r="K72" s="190"/>
      <c r="L72" s="190"/>
      <c r="M72" s="190"/>
      <c r="N72" s="190"/>
      <c r="O72" s="189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9"/>
    </row>
    <row r="73" spans="1:28">
      <c r="A73" s="191" t="s">
        <v>91</v>
      </c>
      <c r="B73" s="197"/>
      <c r="C73" s="197"/>
      <c r="D73" s="197"/>
      <c r="E73" s="192"/>
      <c r="F73" s="198">
        <v>0.246</v>
      </c>
      <c r="G73" s="190"/>
      <c r="H73" s="190"/>
      <c r="I73" s="182"/>
      <c r="J73" s="183"/>
      <c r="K73" s="190"/>
      <c r="L73" s="190"/>
      <c r="M73" s="190"/>
      <c r="N73" s="190"/>
      <c r="O73" s="189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9"/>
    </row>
    <row r="74" spans="1:28">
      <c r="A74" s="191" t="s">
        <v>92</v>
      </c>
      <c r="B74" s="197"/>
      <c r="C74" s="197">
        <v>3.3826000000000001</v>
      </c>
      <c r="D74" s="197"/>
      <c r="E74" s="192"/>
      <c r="F74" s="198"/>
      <c r="G74" s="190"/>
      <c r="H74" s="190"/>
      <c r="I74" s="182">
        <f t="shared" si="56"/>
        <v>-3.3826000000000001</v>
      </c>
      <c r="J74" s="183">
        <f t="shared" si="57"/>
        <v>-1</v>
      </c>
      <c r="K74" s="190"/>
      <c r="L74" s="190"/>
      <c r="M74" s="190"/>
      <c r="N74" s="190"/>
      <c r="O74" s="189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9"/>
    </row>
    <row r="75" spans="1:28">
      <c r="A75" s="200" t="s">
        <v>93</v>
      </c>
      <c r="B75" s="201"/>
      <c r="C75" s="201"/>
      <c r="D75" s="201"/>
      <c r="E75" s="202"/>
      <c r="F75" s="203"/>
      <c r="G75" s="204"/>
      <c r="H75" s="204"/>
      <c r="I75" s="182"/>
      <c r="J75" s="183"/>
      <c r="K75" s="204"/>
      <c r="L75" s="204"/>
      <c r="M75" s="204"/>
      <c r="N75" s="204"/>
      <c r="O75" s="189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205"/>
    </row>
    <row r="76" spans="1:28">
      <c r="A76" s="200" t="s">
        <v>94</v>
      </c>
      <c r="B76" s="201"/>
      <c r="C76" s="201">
        <v>11.5962</v>
      </c>
      <c r="D76" s="201"/>
      <c r="E76" s="206"/>
      <c r="F76" s="182">
        <f>SUM(F77:F79)</f>
        <v>18.072700000000001</v>
      </c>
      <c r="G76" s="182">
        <f>SUM(G77:G79)</f>
        <v>18.072700000000001</v>
      </c>
      <c r="H76" s="182">
        <f>SUM(H77:H79)</f>
        <v>18.072700000000001</v>
      </c>
      <c r="I76" s="182">
        <f t="shared" si="56"/>
        <v>6.4765000000000015</v>
      </c>
      <c r="J76" s="183">
        <f t="shared" si="57"/>
        <v>0.5585019230437559</v>
      </c>
      <c r="K76" s="182">
        <f>SUM(K77:K79)</f>
        <v>18.072700000000001</v>
      </c>
      <c r="L76" s="182">
        <f t="shared" ref="L76:Z76" si="58">SUM(L77:L79)</f>
        <v>1.2483</v>
      </c>
      <c r="M76" s="182">
        <f t="shared" si="58"/>
        <v>1.2482</v>
      </c>
      <c r="N76" s="182">
        <f t="shared" si="58"/>
        <v>1.2482</v>
      </c>
      <c r="O76" s="182">
        <f>SUM(L76:N76)</f>
        <v>3.7446999999999999</v>
      </c>
      <c r="P76" s="182">
        <f t="shared" si="58"/>
        <v>1.5922000000000001</v>
      </c>
      <c r="Q76" s="182">
        <f t="shared" si="58"/>
        <v>1.5920999999999998</v>
      </c>
      <c r="R76" s="182">
        <f t="shared" si="58"/>
        <v>1.5919999999999999</v>
      </c>
      <c r="S76" s="182">
        <f>SUM(P76:R76)</f>
        <v>4.7763</v>
      </c>
      <c r="T76" s="182">
        <f t="shared" si="58"/>
        <v>1.5919999999999999</v>
      </c>
      <c r="U76" s="182">
        <f t="shared" si="58"/>
        <v>1.5919999999999999</v>
      </c>
      <c r="V76" s="182">
        <f t="shared" si="58"/>
        <v>1.5919999999999999</v>
      </c>
      <c r="W76" s="182">
        <f>SUM(T76:V76)</f>
        <v>4.7759999999999998</v>
      </c>
      <c r="X76" s="182">
        <f t="shared" si="58"/>
        <v>1.5918999999999999</v>
      </c>
      <c r="Y76" s="182">
        <f t="shared" si="58"/>
        <v>1.5918999999999999</v>
      </c>
      <c r="Z76" s="182">
        <f t="shared" si="58"/>
        <v>1.5918999999999999</v>
      </c>
      <c r="AA76" s="182">
        <f>SUM(X76:Z76)</f>
        <v>4.7756999999999996</v>
      </c>
      <c r="AB76" s="207"/>
    </row>
    <row r="77" spans="1:28" ht="45" customHeight="1">
      <c r="A77" s="180" t="s">
        <v>95</v>
      </c>
      <c r="B77" s="62">
        <v>29</v>
      </c>
      <c r="C77" s="62">
        <v>5.2069000000000001</v>
      </c>
      <c r="D77" s="62"/>
      <c r="E77" s="188">
        <v>29</v>
      </c>
      <c r="F77" s="208">
        <v>5.2069000000000001</v>
      </c>
      <c r="G77" s="209">
        <v>5.2069000000000001</v>
      </c>
      <c r="H77" s="209">
        <v>5.2069000000000001</v>
      </c>
      <c r="I77" s="182">
        <f t="shared" si="56"/>
        <v>0</v>
      </c>
      <c r="J77" s="183">
        <f t="shared" si="57"/>
        <v>0</v>
      </c>
      <c r="K77" s="209">
        <f t="shared" ref="K77:K78" si="59">O77+S77+W77+AA77</f>
        <v>5.206900000000001</v>
      </c>
      <c r="L77" s="209">
        <v>0.43390000000000001</v>
      </c>
      <c r="M77" s="209">
        <v>0.43390000000000001</v>
      </c>
      <c r="N77" s="209">
        <v>0.43390000000000001</v>
      </c>
      <c r="O77" s="189">
        <f>SUM(L77:N77)</f>
        <v>1.3017000000000001</v>
      </c>
      <c r="P77" s="209">
        <v>0.434</v>
      </c>
      <c r="Q77" s="209">
        <v>0.43390000000000001</v>
      </c>
      <c r="R77" s="209">
        <v>0.43390000000000001</v>
      </c>
      <c r="S77" s="209">
        <f>SUM(P77:R77)</f>
        <v>1.3018000000000001</v>
      </c>
      <c r="T77" s="209">
        <v>0.43390000000000001</v>
      </c>
      <c r="U77" s="209">
        <v>0.43390000000000001</v>
      </c>
      <c r="V77" s="209">
        <v>0.43390000000000001</v>
      </c>
      <c r="W77" s="209">
        <f t="shared" ref="W77:W78" si="60">SUM(T77:V77)</f>
        <v>1.3017000000000001</v>
      </c>
      <c r="X77" s="209">
        <v>0.43390000000000001</v>
      </c>
      <c r="Y77" s="209">
        <v>0.43390000000000001</v>
      </c>
      <c r="Z77" s="209">
        <v>0.43390000000000001</v>
      </c>
      <c r="AA77" s="209">
        <f t="shared" ref="AA77:AA78" si="61">SUM(X77:Z77)</f>
        <v>1.3017000000000001</v>
      </c>
      <c r="AB77" s="75" t="s">
        <v>96</v>
      </c>
    </row>
    <row r="78" spans="1:28" ht="72">
      <c r="A78" s="180" t="s">
        <v>97</v>
      </c>
      <c r="B78" s="62">
        <v>34</v>
      </c>
      <c r="C78" s="62">
        <v>6.3893000000000004</v>
      </c>
      <c r="D78" s="62"/>
      <c r="E78" s="188">
        <v>34</v>
      </c>
      <c r="F78" s="208">
        <v>6.1006</v>
      </c>
      <c r="G78" s="209">
        <v>6.1006</v>
      </c>
      <c r="H78" s="209">
        <v>6.1006</v>
      </c>
      <c r="I78" s="182">
        <f t="shared" si="56"/>
        <v>-0.2887000000000004</v>
      </c>
      <c r="J78" s="183">
        <f t="shared" si="57"/>
        <v>-4.5184918535676896E-2</v>
      </c>
      <c r="K78" s="209">
        <f t="shared" si="59"/>
        <v>6.1005999999999991</v>
      </c>
      <c r="L78" s="209">
        <v>0.53249999999999997</v>
      </c>
      <c r="M78" s="209">
        <v>0.53239999999999998</v>
      </c>
      <c r="N78" s="209">
        <v>0.53239999999999998</v>
      </c>
      <c r="O78" s="189">
        <f t="shared" ref="O78" si="62">SUM(L78:N78)</f>
        <v>1.5972999999999999</v>
      </c>
      <c r="P78" s="209">
        <v>0.50039999999999996</v>
      </c>
      <c r="Q78" s="209">
        <v>0.50039999999999996</v>
      </c>
      <c r="R78" s="209">
        <v>0.50039999999999996</v>
      </c>
      <c r="S78" s="209">
        <f>SUM(P78:R78)</f>
        <v>1.5011999999999999</v>
      </c>
      <c r="T78" s="209">
        <v>0.50039999999999996</v>
      </c>
      <c r="U78" s="209">
        <v>0.50039999999999996</v>
      </c>
      <c r="V78" s="209">
        <v>0.50039999999999996</v>
      </c>
      <c r="W78" s="209">
        <f t="shared" si="60"/>
        <v>1.5011999999999999</v>
      </c>
      <c r="X78" s="209">
        <v>0.50029999999999997</v>
      </c>
      <c r="Y78" s="209">
        <v>0.50029999999999997</v>
      </c>
      <c r="Z78" s="209">
        <v>0.50029999999999997</v>
      </c>
      <c r="AA78" s="209">
        <f t="shared" si="61"/>
        <v>1.5008999999999999</v>
      </c>
      <c r="AB78" s="75" t="s">
        <v>98</v>
      </c>
    </row>
    <row r="79" spans="1:28" ht="96">
      <c r="A79" s="200" t="s">
        <v>99</v>
      </c>
      <c r="B79" s="62">
        <v>36</v>
      </c>
      <c r="C79" s="62">
        <v>3.3826000000000001</v>
      </c>
      <c r="D79" s="62"/>
      <c r="E79" s="210">
        <v>36</v>
      </c>
      <c r="F79" s="208">
        <v>6.7652000000000001</v>
      </c>
      <c r="G79" s="209">
        <v>6.7652000000000001</v>
      </c>
      <c r="H79" s="209">
        <v>6.7652000000000001</v>
      </c>
      <c r="I79" s="182">
        <f t="shared" si="56"/>
        <v>3.3826000000000001</v>
      </c>
      <c r="J79" s="183">
        <f t="shared" si="57"/>
        <v>1</v>
      </c>
      <c r="K79" s="209">
        <f>O79+S79+W79+AA79</f>
        <v>6.7651999999999992</v>
      </c>
      <c r="L79" s="209">
        <v>0.28189999999999998</v>
      </c>
      <c r="M79" s="209">
        <v>0.28189999999999998</v>
      </c>
      <c r="N79" s="209">
        <v>0.28189999999999998</v>
      </c>
      <c r="O79" s="189">
        <f>SUM(L79:N79)</f>
        <v>0.8456999999999999</v>
      </c>
      <c r="P79" s="209">
        <v>0.65780000000000005</v>
      </c>
      <c r="Q79" s="209">
        <v>0.65780000000000005</v>
      </c>
      <c r="R79" s="209">
        <v>0.65769999999999995</v>
      </c>
      <c r="S79" s="209">
        <f>SUM(P79:R79)</f>
        <v>1.9733000000000001</v>
      </c>
      <c r="T79" s="209">
        <v>0.65769999999999995</v>
      </c>
      <c r="U79" s="209">
        <v>0.65769999999999995</v>
      </c>
      <c r="V79" s="209">
        <v>0.65769999999999995</v>
      </c>
      <c r="W79" s="209">
        <f>SUM(T79:V79)</f>
        <v>1.9730999999999999</v>
      </c>
      <c r="X79" s="209">
        <v>0.65769999999999995</v>
      </c>
      <c r="Y79" s="209">
        <v>0.65769999999999995</v>
      </c>
      <c r="Z79" s="209">
        <v>0.65769999999999995</v>
      </c>
      <c r="AA79" s="209">
        <f>SUM(X79:Z79)</f>
        <v>1.9730999999999999</v>
      </c>
      <c r="AB79" s="75" t="s">
        <v>100</v>
      </c>
    </row>
    <row r="80" spans="1:28">
      <c r="A80" s="211" t="s">
        <v>101</v>
      </c>
      <c r="B80" s="212"/>
      <c r="C80" s="212">
        <v>3.3826000000000001</v>
      </c>
      <c r="D80" s="212"/>
      <c r="E80" s="213"/>
      <c r="F80" s="214">
        <f>F82+F83+F84</f>
        <v>17.235900000000001</v>
      </c>
      <c r="G80" s="214">
        <f>G82+G83+G84</f>
        <v>12.271600000000001</v>
      </c>
      <c r="H80" s="214">
        <f>H82+H83+H84</f>
        <v>12.271600000000001</v>
      </c>
      <c r="I80" s="215">
        <f>H80-C80</f>
        <v>8.8890000000000011</v>
      </c>
      <c r="J80" s="216">
        <f>I80/C80</f>
        <v>2.6278602258617636</v>
      </c>
      <c r="K80" s="214">
        <f>K82+K83+K84</f>
        <v>12.271599999999999</v>
      </c>
      <c r="L80" s="214"/>
      <c r="M80" s="214"/>
      <c r="N80" s="214"/>
      <c r="O80" s="214"/>
      <c r="P80" s="214">
        <f>P82+P83+P84</f>
        <v>1.3635999999999999</v>
      </c>
      <c r="Q80" s="214">
        <f t="shared" ref="Q80:Z80" si="63">Q82+Q83+Q84</f>
        <v>1.3635999999999999</v>
      </c>
      <c r="R80" s="214">
        <f t="shared" si="63"/>
        <v>1.3635999999999999</v>
      </c>
      <c r="S80" s="214">
        <f>SUM(P80:R80)</f>
        <v>4.0907999999999998</v>
      </c>
      <c r="T80" s="214">
        <f t="shared" si="63"/>
        <v>1.3634999999999999</v>
      </c>
      <c r="U80" s="214">
        <f t="shared" si="63"/>
        <v>1.3635999999999999</v>
      </c>
      <c r="V80" s="214">
        <f t="shared" si="63"/>
        <v>1.3634999999999999</v>
      </c>
      <c r="W80" s="214">
        <f>SUM(T80:V80)</f>
        <v>4.0906000000000002</v>
      </c>
      <c r="X80" s="214">
        <f t="shared" si="63"/>
        <v>1.3633999999999999</v>
      </c>
      <c r="Y80" s="214">
        <f t="shared" si="63"/>
        <v>1.3633999999999999</v>
      </c>
      <c r="Z80" s="214">
        <f t="shared" si="63"/>
        <v>1.3633999999999999</v>
      </c>
      <c r="AA80" s="214">
        <f>SUM(X80:Z80)</f>
        <v>4.0901999999999994</v>
      </c>
      <c r="AB80" s="217"/>
    </row>
    <row r="81" spans="1:28">
      <c r="A81" s="191" t="s">
        <v>102</v>
      </c>
      <c r="B81" s="62"/>
      <c r="C81" s="62"/>
      <c r="D81" s="62"/>
      <c r="E81" s="192"/>
      <c r="F81" s="62"/>
      <c r="G81" s="190"/>
      <c r="H81" s="190"/>
      <c r="I81" s="58"/>
      <c r="J81" s="218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93"/>
    </row>
    <row r="82" spans="1:28">
      <c r="A82" s="191" t="s">
        <v>103</v>
      </c>
      <c r="B82" s="62"/>
      <c r="C82" s="62"/>
      <c r="D82" s="62"/>
      <c r="E82" s="219">
        <v>5</v>
      </c>
      <c r="F82" s="63">
        <v>1.4850000000000001</v>
      </c>
      <c r="G82" s="190">
        <v>0.89100000000000001</v>
      </c>
      <c r="H82" s="190">
        <v>0.89100000000000001</v>
      </c>
      <c r="I82" s="58">
        <f>H82-C82</f>
        <v>0.89100000000000001</v>
      </c>
      <c r="J82" s="220"/>
      <c r="K82" s="190">
        <f t="shared" ref="K82:K83" si="64">O82+S82+W82+AA82</f>
        <v>0.89100000000000013</v>
      </c>
      <c r="L82" s="190"/>
      <c r="M82" s="190"/>
      <c r="N82" s="190"/>
      <c r="O82" s="190">
        <f t="shared" ref="O82:O83" si="65">SUM(L82:N82)</f>
        <v>0</v>
      </c>
      <c r="P82" s="190">
        <v>9.9000000000000005E-2</v>
      </c>
      <c r="Q82" s="190">
        <v>9.9000000000000005E-2</v>
      </c>
      <c r="R82" s="190">
        <v>9.9000000000000005E-2</v>
      </c>
      <c r="S82" s="190">
        <f>SUM(P82:R82)</f>
        <v>0.29700000000000004</v>
      </c>
      <c r="T82" s="190">
        <v>9.9000000000000005E-2</v>
      </c>
      <c r="U82" s="190">
        <v>9.9000000000000005E-2</v>
      </c>
      <c r="V82" s="190">
        <v>9.9000000000000005E-2</v>
      </c>
      <c r="W82" s="190">
        <f>SUM(T82:V82)</f>
        <v>0.29700000000000004</v>
      </c>
      <c r="X82" s="190">
        <v>9.9000000000000005E-2</v>
      </c>
      <c r="Y82" s="190">
        <v>9.9000000000000005E-2</v>
      </c>
      <c r="Z82" s="190">
        <v>9.9000000000000005E-2</v>
      </c>
      <c r="AA82" s="190">
        <f>SUM(X82:Z82)</f>
        <v>0.29700000000000004</v>
      </c>
      <c r="AB82" s="221" t="s">
        <v>104</v>
      </c>
    </row>
    <row r="83" spans="1:28" ht="51.75" customHeight="1">
      <c r="A83" s="191" t="s">
        <v>105</v>
      </c>
      <c r="B83" s="62"/>
      <c r="C83" s="62"/>
      <c r="D83" s="62"/>
      <c r="E83" s="219">
        <v>70</v>
      </c>
      <c r="F83" s="62">
        <v>13.154400000000001</v>
      </c>
      <c r="G83" s="190">
        <v>9.0202000000000009</v>
      </c>
      <c r="H83" s="190">
        <v>9.0202000000000009</v>
      </c>
      <c r="I83" s="58">
        <f t="shared" ref="I83:I84" si="66">H83-C83</f>
        <v>9.0202000000000009</v>
      </c>
      <c r="J83" s="218"/>
      <c r="K83" s="190">
        <f t="shared" si="64"/>
        <v>9.0201999999999991</v>
      </c>
      <c r="L83" s="190"/>
      <c r="M83" s="190"/>
      <c r="N83" s="190"/>
      <c r="O83" s="190">
        <f t="shared" si="65"/>
        <v>0</v>
      </c>
      <c r="P83" s="190">
        <v>1.0023</v>
      </c>
      <c r="Q83" s="190">
        <v>1.0023</v>
      </c>
      <c r="R83" s="190">
        <v>1.0023</v>
      </c>
      <c r="S83" s="190">
        <f t="shared" ref="S83:S84" si="67">SUM(P83:R83)</f>
        <v>3.0068999999999999</v>
      </c>
      <c r="T83" s="190">
        <v>1.0022</v>
      </c>
      <c r="U83" s="190">
        <v>1.0023</v>
      </c>
      <c r="V83" s="190">
        <v>1.0022</v>
      </c>
      <c r="W83" s="190">
        <f t="shared" ref="W83:W84" si="68">SUM(T83:V83)</f>
        <v>3.0067000000000004</v>
      </c>
      <c r="X83" s="190">
        <v>1.0022</v>
      </c>
      <c r="Y83" s="190">
        <v>1.0022</v>
      </c>
      <c r="Z83" s="190">
        <v>1.0022</v>
      </c>
      <c r="AA83" s="190">
        <f t="shared" ref="AA83:AA84" si="69">SUM(X83:Z83)</f>
        <v>3.0065999999999997</v>
      </c>
      <c r="AB83" s="221" t="s">
        <v>106</v>
      </c>
    </row>
    <row r="84" spans="1:28" ht="47.25" customHeight="1">
      <c r="A84" s="191" t="s">
        <v>107</v>
      </c>
      <c r="B84" s="197"/>
      <c r="C84" s="197"/>
      <c r="D84" s="197"/>
      <c r="E84" s="219">
        <v>11</v>
      </c>
      <c r="F84" s="197">
        <v>2.5964999999999998</v>
      </c>
      <c r="G84" s="190">
        <v>2.3603999999999998</v>
      </c>
      <c r="H84" s="190">
        <v>2.3603999999999998</v>
      </c>
      <c r="I84" s="58">
        <f t="shared" si="66"/>
        <v>2.3603999999999998</v>
      </c>
      <c r="J84" s="218"/>
      <c r="K84" s="190">
        <f>O84+S84+W84+AA84</f>
        <v>2.3603999999999998</v>
      </c>
      <c r="L84" s="190"/>
      <c r="M84" s="190"/>
      <c r="N84" s="190"/>
      <c r="O84" s="190">
        <f>SUM(L84:N84)</f>
        <v>0</v>
      </c>
      <c r="P84" s="190">
        <v>0.26229999999999998</v>
      </c>
      <c r="Q84" s="190">
        <v>0.26229999999999998</v>
      </c>
      <c r="R84" s="190">
        <v>0.26229999999999998</v>
      </c>
      <c r="S84" s="190">
        <f t="shared" si="67"/>
        <v>0.78689999999999993</v>
      </c>
      <c r="T84" s="190">
        <v>0.26229999999999998</v>
      </c>
      <c r="U84" s="190">
        <v>0.26229999999999998</v>
      </c>
      <c r="V84" s="190">
        <v>0.26229999999999998</v>
      </c>
      <c r="W84" s="190">
        <f t="shared" si="68"/>
        <v>0.78689999999999993</v>
      </c>
      <c r="X84" s="190">
        <v>0.26219999999999999</v>
      </c>
      <c r="Y84" s="190">
        <v>0.26219999999999999</v>
      </c>
      <c r="Z84" s="190">
        <v>0.26219999999999999</v>
      </c>
      <c r="AA84" s="190">
        <f t="shared" si="69"/>
        <v>0.78659999999999997</v>
      </c>
      <c r="AB84" s="221" t="s">
        <v>108</v>
      </c>
    </row>
    <row r="85" spans="1:28">
      <c r="A85" s="191" t="s">
        <v>109</v>
      </c>
      <c r="B85" s="197"/>
      <c r="C85" s="197"/>
      <c r="D85" s="197"/>
      <c r="E85" s="219"/>
      <c r="F85" s="197">
        <v>0.28029999999999999</v>
      </c>
      <c r="G85" s="190"/>
      <c r="H85" s="190"/>
      <c r="I85" s="58"/>
      <c r="J85" s="222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9"/>
    </row>
    <row r="86" spans="1:28">
      <c r="A86" s="191" t="s">
        <v>110</v>
      </c>
      <c r="B86" s="197"/>
      <c r="C86" s="197"/>
      <c r="D86" s="197"/>
      <c r="E86" s="219"/>
      <c r="F86" s="197">
        <v>0.61719999999999997</v>
      </c>
      <c r="G86" s="190"/>
      <c r="H86" s="190"/>
      <c r="I86" s="58"/>
      <c r="J86" s="222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9"/>
    </row>
    <row r="87" spans="1:28">
      <c r="A87" s="191" t="s">
        <v>111</v>
      </c>
      <c r="B87" s="197"/>
      <c r="C87" s="197"/>
      <c r="D87" s="197"/>
      <c r="E87" s="219"/>
      <c r="F87" s="197">
        <v>0.12590000000000001</v>
      </c>
      <c r="G87" s="190"/>
      <c r="H87" s="190"/>
      <c r="I87" s="58"/>
      <c r="J87" s="222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9"/>
    </row>
    <row r="88" spans="1:28">
      <c r="A88" s="191" t="s">
        <v>112</v>
      </c>
      <c r="B88" s="197"/>
      <c r="C88" s="197"/>
      <c r="D88" s="197"/>
      <c r="E88" s="219"/>
      <c r="F88" s="197">
        <v>7.1999999999999998E-3</v>
      </c>
      <c r="G88" s="190"/>
      <c r="H88" s="190"/>
      <c r="I88" s="58"/>
      <c r="J88" s="222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9"/>
    </row>
    <row r="89" spans="1:28">
      <c r="A89" s="191" t="s">
        <v>113</v>
      </c>
      <c r="B89" s="197"/>
      <c r="C89" s="197"/>
      <c r="D89" s="197"/>
      <c r="E89" s="219"/>
      <c r="F89" s="197">
        <v>1.4999999999999999E-2</v>
      </c>
      <c r="G89" s="190"/>
      <c r="H89" s="190"/>
      <c r="I89" s="58"/>
      <c r="J89" s="222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9"/>
    </row>
    <row r="90" spans="1:28">
      <c r="A90" s="191" t="s">
        <v>114</v>
      </c>
      <c r="B90" s="197"/>
      <c r="C90" s="197"/>
      <c r="D90" s="197"/>
      <c r="E90" s="219"/>
      <c r="F90" s="197">
        <v>0.13780000000000001</v>
      </c>
      <c r="G90" s="190"/>
      <c r="H90" s="190"/>
      <c r="I90" s="58"/>
      <c r="J90" s="222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9"/>
    </row>
    <row r="91" spans="1:28">
      <c r="A91" s="191" t="s">
        <v>115</v>
      </c>
      <c r="B91" s="197"/>
      <c r="C91" s="197"/>
      <c r="D91" s="197"/>
      <c r="E91" s="219"/>
      <c r="F91" s="197">
        <v>6.83E-2</v>
      </c>
      <c r="G91" s="190"/>
      <c r="H91" s="190"/>
      <c r="I91" s="58"/>
      <c r="J91" s="222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9"/>
    </row>
    <row r="92" spans="1:28">
      <c r="A92" s="180" t="s">
        <v>116</v>
      </c>
      <c r="B92" s="62"/>
      <c r="C92" s="62"/>
      <c r="D92" s="62"/>
      <c r="E92" s="188"/>
      <c r="F92" s="63">
        <v>4.8000000000000001E-2</v>
      </c>
      <c r="G92" s="189"/>
      <c r="H92" s="189"/>
      <c r="I92" s="58"/>
      <c r="J92" s="222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61"/>
    </row>
    <row r="93" spans="1:28">
      <c r="A93" s="191" t="s">
        <v>117</v>
      </c>
      <c r="B93" s="62"/>
      <c r="C93" s="62"/>
      <c r="D93" s="62"/>
      <c r="E93" s="192"/>
      <c r="F93" s="63">
        <v>0.01</v>
      </c>
      <c r="G93" s="66"/>
      <c r="H93" s="66"/>
      <c r="I93" s="58"/>
      <c r="J93" s="222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1"/>
    </row>
    <row r="94" spans="1:28">
      <c r="A94" s="191" t="s">
        <v>118</v>
      </c>
      <c r="B94" s="62"/>
      <c r="C94" s="62"/>
      <c r="D94" s="62"/>
      <c r="E94" s="192"/>
      <c r="F94" s="62">
        <v>8.0000000000000002E-3</v>
      </c>
      <c r="G94" s="66"/>
      <c r="H94" s="66"/>
      <c r="I94" s="58"/>
      <c r="J94" s="222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1"/>
    </row>
    <row r="95" spans="1:28">
      <c r="A95" s="191" t="s">
        <v>119</v>
      </c>
      <c r="B95" s="62"/>
      <c r="C95" s="62"/>
      <c r="D95" s="62"/>
      <c r="E95" s="192"/>
      <c r="F95" s="62">
        <v>9.1999999999999998E-2</v>
      </c>
      <c r="G95" s="66"/>
      <c r="H95" s="66"/>
      <c r="I95" s="58"/>
      <c r="J95" s="222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1"/>
    </row>
    <row r="96" spans="1:28">
      <c r="A96" s="191" t="s">
        <v>120</v>
      </c>
      <c r="B96" s="62"/>
      <c r="C96" s="62"/>
      <c r="D96" s="62"/>
      <c r="E96" s="192"/>
      <c r="F96" s="62">
        <v>7.1999999999999998E-3</v>
      </c>
      <c r="G96" s="66"/>
      <c r="H96" s="66"/>
      <c r="I96" s="58"/>
      <c r="J96" s="222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1"/>
    </row>
    <row r="97" spans="1:28">
      <c r="A97" s="191" t="s">
        <v>121</v>
      </c>
      <c r="B97" s="62"/>
      <c r="C97" s="62"/>
      <c r="D97" s="62"/>
      <c r="E97" s="192"/>
      <c r="F97" s="63">
        <v>0.12</v>
      </c>
      <c r="G97" s="66"/>
      <c r="H97" s="66"/>
      <c r="I97" s="58"/>
      <c r="J97" s="222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1"/>
    </row>
    <row r="98" spans="1:28">
      <c r="A98" s="223" t="s">
        <v>122</v>
      </c>
      <c r="B98" s="175"/>
      <c r="C98" s="175">
        <v>1.1416999999999999</v>
      </c>
      <c r="D98" s="175"/>
      <c r="E98" s="186"/>
      <c r="F98" s="175">
        <f>SUM(F99:F106)</f>
        <v>15.837200000000001</v>
      </c>
      <c r="G98" s="224">
        <f>SUM(G99:G106)</f>
        <v>1.1417000000000002</v>
      </c>
      <c r="H98" s="225">
        <f>SUM(H99:H106)</f>
        <v>1.1417000000000002</v>
      </c>
      <c r="I98" s="225">
        <f t="shared" ref="I98:K98" si="70">SUM(I99:I106)</f>
        <v>0</v>
      </c>
      <c r="J98" s="225">
        <f t="shared" si="70"/>
        <v>0</v>
      </c>
      <c r="K98" s="225">
        <f t="shared" si="70"/>
        <v>1.1417000000000002</v>
      </c>
      <c r="L98" s="225"/>
      <c r="M98" s="225"/>
      <c r="N98" s="225"/>
      <c r="O98" s="225"/>
      <c r="P98" s="225">
        <f>SUM(P99:P106)</f>
        <v>0.12690000000000001</v>
      </c>
      <c r="Q98" s="225">
        <f t="shared" ref="Q98:Z98" si="71">SUM(Q99:Q106)</f>
        <v>0.12690000000000001</v>
      </c>
      <c r="R98" s="225">
        <f t="shared" si="71"/>
        <v>0.12690000000000001</v>
      </c>
      <c r="S98" s="225">
        <f>SUM(P98:R98)</f>
        <v>0.38070000000000004</v>
      </c>
      <c r="T98" s="225">
        <f t="shared" si="71"/>
        <v>0.12690000000000001</v>
      </c>
      <c r="U98" s="225">
        <f t="shared" si="71"/>
        <v>0.12690000000000001</v>
      </c>
      <c r="V98" s="225">
        <f t="shared" si="71"/>
        <v>0.12680000000000002</v>
      </c>
      <c r="W98" s="225">
        <f>SUM(T98:V98)</f>
        <v>0.38060000000000005</v>
      </c>
      <c r="X98" s="225">
        <f t="shared" si="71"/>
        <v>0.12680000000000002</v>
      </c>
      <c r="Y98" s="225">
        <f t="shared" si="71"/>
        <v>0.12680000000000002</v>
      </c>
      <c r="Z98" s="225">
        <f t="shared" si="71"/>
        <v>0.12680000000000002</v>
      </c>
      <c r="AA98" s="225">
        <f>SUM(X98:Z98)</f>
        <v>0.38040000000000007</v>
      </c>
      <c r="AB98" s="146"/>
    </row>
    <row r="99" spans="1:28">
      <c r="A99" s="191" t="s">
        <v>123</v>
      </c>
      <c r="B99" s="197"/>
      <c r="C99" s="197">
        <v>0.14000000000000001</v>
      </c>
      <c r="D99" s="197"/>
      <c r="E99" s="192"/>
      <c r="F99" s="197">
        <v>5.0530999999999997</v>
      </c>
      <c r="G99" s="226">
        <v>0.14000000000000001</v>
      </c>
      <c r="H99" s="226">
        <v>0.14000000000000001</v>
      </c>
      <c r="I99" s="227">
        <f>H99-C99</f>
        <v>0</v>
      </c>
      <c r="J99" s="228">
        <f>I99/C99</f>
        <v>0</v>
      </c>
      <c r="K99" s="226">
        <f>O99+S99+W99+AA99</f>
        <v>0.14000000000000001</v>
      </c>
      <c r="L99" s="226"/>
      <c r="M99" s="226"/>
      <c r="N99" s="226"/>
      <c r="O99" s="226">
        <f>SUM(L99:N99)</f>
        <v>0</v>
      </c>
      <c r="P99" s="226">
        <v>1.5599999999999999E-2</v>
      </c>
      <c r="Q99" s="226">
        <v>1.5599999999999999E-2</v>
      </c>
      <c r="R99" s="226">
        <v>1.5599999999999999E-2</v>
      </c>
      <c r="S99" s="226">
        <f>SUM(P99:R99)</f>
        <v>4.6799999999999994E-2</v>
      </c>
      <c r="T99" s="226">
        <v>1.5599999999999999E-2</v>
      </c>
      <c r="U99" s="226">
        <v>1.5599999999999999E-2</v>
      </c>
      <c r="V99" s="226">
        <v>1.55E-2</v>
      </c>
      <c r="W99" s="226">
        <f>SUM(T99:V99)</f>
        <v>4.6699999999999998E-2</v>
      </c>
      <c r="X99" s="226">
        <v>1.55E-2</v>
      </c>
      <c r="Y99" s="226">
        <v>1.55E-2</v>
      </c>
      <c r="Z99" s="226">
        <v>1.55E-2</v>
      </c>
      <c r="AA99" s="226">
        <f>SUM(X99:Z99)</f>
        <v>4.65E-2</v>
      </c>
      <c r="AB99" s="199"/>
    </row>
    <row r="100" spans="1:28">
      <c r="A100" s="191" t="s">
        <v>124</v>
      </c>
      <c r="B100" s="197"/>
      <c r="C100" s="197">
        <v>1.0017</v>
      </c>
      <c r="D100" s="197"/>
      <c r="E100" s="192"/>
      <c r="F100" s="197">
        <v>10.248100000000001</v>
      </c>
      <c r="G100" s="226">
        <v>1.0017</v>
      </c>
      <c r="H100" s="226">
        <v>1.0017</v>
      </c>
      <c r="I100" s="227">
        <f>H100-C100</f>
        <v>0</v>
      </c>
      <c r="J100" s="228">
        <f>I100/C100</f>
        <v>0</v>
      </c>
      <c r="K100" s="226">
        <f>O100+S100+W100+AA100</f>
        <v>1.0017</v>
      </c>
      <c r="L100" s="226"/>
      <c r="M100" s="226"/>
      <c r="N100" s="226"/>
      <c r="O100" s="226">
        <f>SUM(L100:N100)</f>
        <v>0</v>
      </c>
      <c r="P100" s="226">
        <v>0.11130000000000001</v>
      </c>
      <c r="Q100" s="226">
        <v>0.11130000000000001</v>
      </c>
      <c r="R100" s="226">
        <v>0.11130000000000001</v>
      </c>
      <c r="S100" s="226">
        <f>SUM(P100:R100)</f>
        <v>0.33390000000000003</v>
      </c>
      <c r="T100" s="226">
        <v>0.11130000000000001</v>
      </c>
      <c r="U100" s="226">
        <v>0.11130000000000001</v>
      </c>
      <c r="V100" s="226">
        <v>0.11130000000000001</v>
      </c>
      <c r="W100" s="226">
        <f>SUM(T100:V100)</f>
        <v>0.33390000000000003</v>
      </c>
      <c r="X100" s="226">
        <v>0.11130000000000001</v>
      </c>
      <c r="Y100" s="226">
        <v>0.11130000000000001</v>
      </c>
      <c r="Z100" s="226">
        <v>0.11130000000000001</v>
      </c>
      <c r="AA100" s="226">
        <f>SUM(X100:Z100)</f>
        <v>0.33390000000000003</v>
      </c>
      <c r="AB100" s="199"/>
    </row>
    <row r="101" spans="1:28">
      <c r="A101" s="191" t="s">
        <v>125</v>
      </c>
      <c r="B101" s="197"/>
      <c r="C101" s="197"/>
      <c r="D101" s="197"/>
      <c r="E101" s="219"/>
      <c r="F101" s="198">
        <v>0.42499999999999999</v>
      </c>
      <c r="G101" s="226"/>
      <c r="H101" s="226"/>
      <c r="I101" s="227"/>
      <c r="J101" s="222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26"/>
      <c r="Z101" s="226"/>
      <c r="AA101" s="226"/>
      <c r="AB101" s="199"/>
    </row>
    <row r="102" spans="1:28">
      <c r="A102" s="191" t="s">
        <v>126</v>
      </c>
      <c r="B102" s="197"/>
      <c r="C102" s="197"/>
      <c r="D102" s="197"/>
      <c r="E102" s="219"/>
      <c r="F102" s="198">
        <v>3.2000000000000001E-2</v>
      </c>
      <c r="G102" s="226"/>
      <c r="H102" s="226"/>
      <c r="I102" s="227"/>
      <c r="J102" s="222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26"/>
      <c r="Z102" s="226"/>
      <c r="AA102" s="226"/>
      <c r="AB102" s="199"/>
    </row>
    <row r="103" spans="1:28">
      <c r="A103" s="191" t="s">
        <v>127</v>
      </c>
      <c r="B103" s="197"/>
      <c r="C103" s="197"/>
      <c r="D103" s="197"/>
      <c r="E103" s="219"/>
      <c r="F103" s="198">
        <v>6.0999999999999999E-2</v>
      </c>
      <c r="G103" s="226"/>
      <c r="H103" s="226"/>
      <c r="I103" s="227"/>
      <c r="J103" s="222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199"/>
    </row>
    <row r="104" spans="1:28">
      <c r="A104" s="180" t="s">
        <v>128</v>
      </c>
      <c r="B104" s="62"/>
      <c r="C104" s="62"/>
      <c r="D104" s="62"/>
      <c r="E104" s="188"/>
      <c r="F104" s="63">
        <v>0.01</v>
      </c>
      <c r="G104" s="209"/>
      <c r="H104" s="209"/>
      <c r="I104" s="227"/>
      <c r="J104" s="222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61"/>
    </row>
    <row r="105" spans="1:28">
      <c r="A105" s="191" t="s">
        <v>129</v>
      </c>
      <c r="B105" s="62"/>
      <c r="C105" s="62"/>
      <c r="D105" s="62"/>
      <c r="E105" s="192"/>
      <c r="F105" s="63">
        <v>8.0000000000000002E-3</v>
      </c>
      <c r="G105" s="229"/>
      <c r="H105" s="229"/>
      <c r="I105" s="227"/>
      <c r="J105" s="222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61"/>
    </row>
    <row r="106" spans="1:28">
      <c r="A106" s="191" t="s">
        <v>130</v>
      </c>
      <c r="B106" s="62"/>
      <c r="C106" s="62"/>
      <c r="D106" s="62"/>
      <c r="E106" s="192"/>
      <c r="F106" s="62"/>
      <c r="G106" s="229"/>
      <c r="H106" s="229"/>
      <c r="I106" s="227"/>
      <c r="J106" s="222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61"/>
    </row>
    <row r="107" spans="1:28">
      <c r="A107" s="223" t="s">
        <v>131</v>
      </c>
      <c r="B107" s="175"/>
      <c r="C107" s="176">
        <v>3.0129999999999999</v>
      </c>
      <c r="D107" s="175"/>
      <c r="E107" s="186"/>
      <c r="F107" s="176">
        <f>SUM(F108:F112)</f>
        <v>9.0860000000000003</v>
      </c>
      <c r="G107" s="178">
        <f>SUM(G108:G112)</f>
        <v>3.0129999999999999</v>
      </c>
      <c r="H107" s="178">
        <f>SUM(H108:H112)</f>
        <v>3.0129999999999999</v>
      </c>
      <c r="I107" s="178">
        <f>H107-C107</f>
        <v>0</v>
      </c>
      <c r="J107" s="230">
        <f>I107/C107*100</f>
        <v>0</v>
      </c>
      <c r="K107" s="178">
        <f>SUM(K108:K112)</f>
        <v>3.0129999999999999</v>
      </c>
      <c r="L107" s="178">
        <f t="shared" ref="L107:Z107" si="72">SUM(L108:L112)</f>
        <v>0.25119999999999998</v>
      </c>
      <c r="M107" s="178">
        <f t="shared" si="72"/>
        <v>0.25109999999999999</v>
      </c>
      <c r="N107" s="178">
        <f t="shared" si="72"/>
        <v>0.251</v>
      </c>
      <c r="O107" s="178">
        <f>SUM(L107:N107)</f>
        <v>0.75329999999999997</v>
      </c>
      <c r="P107" s="178">
        <f t="shared" si="72"/>
        <v>0.25129999999999997</v>
      </c>
      <c r="Q107" s="178">
        <f t="shared" si="72"/>
        <v>0.25119999999999998</v>
      </c>
      <c r="R107" s="178">
        <f t="shared" si="72"/>
        <v>0.25109999999999999</v>
      </c>
      <c r="S107" s="178">
        <f>SUM(S108:S111)</f>
        <v>0.75360000000000005</v>
      </c>
      <c r="T107" s="178">
        <f t="shared" si="72"/>
        <v>0.25109999999999999</v>
      </c>
      <c r="U107" s="178">
        <f t="shared" si="72"/>
        <v>0.251</v>
      </c>
      <c r="V107" s="178">
        <f t="shared" si="72"/>
        <v>0.251</v>
      </c>
      <c r="W107" s="178">
        <f>SUM(W108:W111)</f>
        <v>0.75309999999999999</v>
      </c>
      <c r="X107" s="178">
        <f t="shared" si="72"/>
        <v>0.251</v>
      </c>
      <c r="Y107" s="178">
        <f t="shared" si="72"/>
        <v>0.251</v>
      </c>
      <c r="Z107" s="178">
        <f t="shared" si="72"/>
        <v>0.251</v>
      </c>
      <c r="AA107" s="178">
        <f>SUM(AA108:AA111)</f>
        <v>0.753</v>
      </c>
      <c r="AB107" s="146" t="s">
        <v>84</v>
      </c>
    </row>
    <row r="108" spans="1:28">
      <c r="A108" s="191" t="s">
        <v>132</v>
      </c>
      <c r="B108" s="62"/>
      <c r="C108" s="63">
        <v>0.77669999999999995</v>
      </c>
      <c r="D108" s="62"/>
      <c r="E108" s="192"/>
      <c r="F108" s="62">
        <v>4.9524999999999997</v>
      </c>
      <c r="G108" s="229">
        <v>0.77669999999999995</v>
      </c>
      <c r="H108" s="229">
        <v>0.77669999999999995</v>
      </c>
      <c r="I108" s="58">
        <f>H108-C108</f>
        <v>0</v>
      </c>
      <c r="J108" s="218">
        <f>I108/C108*100</f>
        <v>0</v>
      </c>
      <c r="K108" s="189">
        <f t="shared" ref="K108:K110" si="73">O108+S108+W108+AA108</f>
        <v>0.77669999999999995</v>
      </c>
      <c r="L108" s="229">
        <v>6.4799999999999996E-2</v>
      </c>
      <c r="M108" s="229">
        <v>6.4699999999999994E-2</v>
      </c>
      <c r="N108" s="229">
        <v>6.4699999999999994E-2</v>
      </c>
      <c r="O108" s="189">
        <f t="shared" ref="O108:O110" si="74">SUM(L108:N108)</f>
        <v>0.19419999999999998</v>
      </c>
      <c r="P108" s="229">
        <v>6.4799999999999996E-2</v>
      </c>
      <c r="Q108" s="229">
        <v>6.4799999999999996E-2</v>
      </c>
      <c r="R108" s="229">
        <v>6.4699999999999994E-2</v>
      </c>
      <c r="S108" s="189">
        <f t="shared" ref="S108:S110" si="75">SUM(P108:R108)</f>
        <v>0.19429999999999997</v>
      </c>
      <c r="T108" s="229">
        <v>6.4699999999999994E-2</v>
      </c>
      <c r="U108" s="229">
        <v>6.4699999999999994E-2</v>
      </c>
      <c r="V108" s="229">
        <v>6.4699999999999994E-2</v>
      </c>
      <c r="W108" s="189">
        <f t="shared" ref="W108:W110" si="76">SUM(T108:V108)</f>
        <v>0.19409999999999999</v>
      </c>
      <c r="X108" s="229">
        <v>6.4699999999999994E-2</v>
      </c>
      <c r="Y108" s="229">
        <v>6.4699999999999994E-2</v>
      </c>
      <c r="Z108" s="229">
        <v>6.4699999999999994E-2</v>
      </c>
      <c r="AA108" s="189">
        <f t="shared" ref="AA108:AA110" si="77">SUM(X108:Z108)</f>
        <v>0.19409999999999999</v>
      </c>
      <c r="AB108" s="231"/>
    </row>
    <row r="109" spans="1:28">
      <c r="A109" s="191" t="s">
        <v>133</v>
      </c>
      <c r="B109" s="62"/>
      <c r="C109" s="63">
        <v>0.13089999999999999</v>
      </c>
      <c r="D109" s="62"/>
      <c r="E109" s="219"/>
      <c r="F109" s="62">
        <v>0.46210000000000001</v>
      </c>
      <c r="G109" s="232">
        <v>0.13089999999999999</v>
      </c>
      <c r="H109" s="232">
        <v>0.13089999999999999</v>
      </c>
      <c r="I109" s="58">
        <f t="shared" ref="I109:I111" si="78">H109-C109</f>
        <v>0</v>
      </c>
      <c r="J109" s="233">
        <f>I109/C109*100</f>
        <v>0</v>
      </c>
      <c r="K109" s="189">
        <f t="shared" si="73"/>
        <v>0.13090000000000002</v>
      </c>
      <c r="L109" s="232">
        <v>1.09E-2</v>
      </c>
      <c r="M109" s="232">
        <v>1.09E-2</v>
      </c>
      <c r="N109" s="232">
        <v>1.09E-2</v>
      </c>
      <c r="O109" s="189">
        <f t="shared" si="74"/>
        <v>3.27E-2</v>
      </c>
      <c r="P109" s="232">
        <v>1.0999999999999999E-2</v>
      </c>
      <c r="Q109" s="232">
        <v>1.09E-2</v>
      </c>
      <c r="R109" s="232">
        <v>1.09E-2</v>
      </c>
      <c r="S109" s="189">
        <f t="shared" si="75"/>
        <v>3.2799999999999996E-2</v>
      </c>
      <c r="T109" s="232">
        <v>1.09E-2</v>
      </c>
      <c r="U109" s="232">
        <v>1.09E-2</v>
      </c>
      <c r="V109" s="232">
        <v>1.09E-2</v>
      </c>
      <c r="W109" s="189">
        <f t="shared" si="76"/>
        <v>3.27E-2</v>
      </c>
      <c r="X109" s="232">
        <v>1.09E-2</v>
      </c>
      <c r="Y109" s="232">
        <v>1.09E-2</v>
      </c>
      <c r="Z109" s="232">
        <v>1.09E-2</v>
      </c>
      <c r="AA109" s="189">
        <f t="shared" si="77"/>
        <v>3.27E-2</v>
      </c>
      <c r="AB109" s="61"/>
    </row>
    <row r="110" spans="1:28">
      <c r="A110" s="75" t="s">
        <v>134</v>
      </c>
      <c r="B110" s="62"/>
      <c r="C110" s="63">
        <v>1.0344</v>
      </c>
      <c r="D110" s="62"/>
      <c r="E110" s="234"/>
      <c r="F110" s="62">
        <v>1.9810000000000001</v>
      </c>
      <c r="G110" s="92">
        <v>1.0344</v>
      </c>
      <c r="H110" s="92">
        <v>1.0344</v>
      </c>
      <c r="I110" s="58">
        <f t="shared" si="78"/>
        <v>0</v>
      </c>
      <c r="J110" s="218">
        <f>I110/C110*100</f>
        <v>0</v>
      </c>
      <c r="K110" s="189">
        <f t="shared" si="73"/>
        <v>1.0344</v>
      </c>
      <c r="L110" s="92">
        <v>8.6199999999999999E-2</v>
      </c>
      <c r="M110" s="92">
        <v>8.6199999999999999E-2</v>
      </c>
      <c r="N110" s="92">
        <v>8.6199999999999999E-2</v>
      </c>
      <c r="O110" s="189">
        <f t="shared" si="74"/>
        <v>0.2586</v>
      </c>
      <c r="P110" s="92">
        <v>8.6199999999999999E-2</v>
      </c>
      <c r="Q110" s="92">
        <v>8.6199999999999999E-2</v>
      </c>
      <c r="R110" s="92">
        <v>8.6199999999999999E-2</v>
      </c>
      <c r="S110" s="189">
        <f t="shared" si="75"/>
        <v>0.2586</v>
      </c>
      <c r="T110" s="92">
        <v>8.6199999999999999E-2</v>
      </c>
      <c r="U110" s="92">
        <v>8.6199999999999999E-2</v>
      </c>
      <c r="V110" s="92">
        <v>8.6199999999999999E-2</v>
      </c>
      <c r="W110" s="189">
        <f t="shared" si="76"/>
        <v>0.2586</v>
      </c>
      <c r="X110" s="92">
        <v>8.6199999999999999E-2</v>
      </c>
      <c r="Y110" s="92">
        <v>8.6199999999999999E-2</v>
      </c>
      <c r="Z110" s="92">
        <v>8.6199999999999999E-2</v>
      </c>
      <c r="AA110" s="189">
        <f t="shared" si="77"/>
        <v>0.2586</v>
      </c>
      <c r="AB110" s="61"/>
    </row>
    <row r="111" spans="1:28">
      <c r="A111" s="180" t="s">
        <v>135</v>
      </c>
      <c r="B111" s="62"/>
      <c r="C111" s="63">
        <v>1.071</v>
      </c>
      <c r="D111" s="62"/>
      <c r="E111" s="188"/>
      <c r="F111" s="62">
        <v>1.6903999999999999</v>
      </c>
      <c r="G111" s="189">
        <v>1.071</v>
      </c>
      <c r="H111" s="189">
        <v>1.071</v>
      </c>
      <c r="I111" s="58">
        <f t="shared" si="78"/>
        <v>0</v>
      </c>
      <c r="J111" s="218">
        <f>I111/C111*100</f>
        <v>0</v>
      </c>
      <c r="K111" s="189">
        <f>O111+S111+W111+AA111</f>
        <v>1.0710000000000002</v>
      </c>
      <c r="L111" s="189">
        <v>8.9300000000000004E-2</v>
      </c>
      <c r="M111" s="189">
        <v>8.9300000000000004E-2</v>
      </c>
      <c r="N111" s="189">
        <v>8.9200000000000002E-2</v>
      </c>
      <c r="O111" s="189">
        <f>SUM(L111:N111)</f>
        <v>0.26780000000000004</v>
      </c>
      <c r="P111" s="189">
        <v>8.9300000000000004E-2</v>
      </c>
      <c r="Q111" s="189">
        <v>8.9300000000000004E-2</v>
      </c>
      <c r="R111" s="189">
        <v>8.9300000000000004E-2</v>
      </c>
      <c r="S111" s="189">
        <f>SUM(P111:R111)</f>
        <v>0.26790000000000003</v>
      </c>
      <c r="T111" s="189">
        <v>8.9300000000000004E-2</v>
      </c>
      <c r="U111" s="189">
        <v>8.9200000000000002E-2</v>
      </c>
      <c r="V111" s="189">
        <v>8.9200000000000002E-2</v>
      </c>
      <c r="W111" s="189">
        <f>SUM(T111:V111)</f>
        <v>0.26769999999999999</v>
      </c>
      <c r="X111" s="189">
        <v>8.9200000000000002E-2</v>
      </c>
      <c r="Y111" s="189">
        <v>8.9200000000000002E-2</v>
      </c>
      <c r="Z111" s="189">
        <v>8.9200000000000002E-2</v>
      </c>
      <c r="AA111" s="189">
        <f>SUM(X111:Z111)</f>
        <v>0.2676</v>
      </c>
      <c r="AB111" s="75"/>
    </row>
    <row r="112" spans="1:28">
      <c r="A112" s="180" t="s">
        <v>136</v>
      </c>
      <c r="B112" s="62"/>
      <c r="C112" s="76"/>
      <c r="D112" s="76"/>
      <c r="E112" s="181"/>
      <c r="F112" s="62"/>
      <c r="G112" s="235"/>
      <c r="H112" s="235"/>
      <c r="I112" s="58"/>
      <c r="J112" s="73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61"/>
    </row>
    <row r="113" spans="1:28">
      <c r="A113" s="236" t="s">
        <v>137</v>
      </c>
      <c r="B113" s="161"/>
      <c r="C113" s="162">
        <f>C114+C220</f>
        <v>21.922899999999998</v>
      </c>
      <c r="D113" s="161"/>
      <c r="E113" s="161"/>
      <c r="F113" s="162">
        <f>F114+F220</f>
        <v>67.887199999999993</v>
      </c>
      <c r="G113" s="162">
        <f>G114+G220</f>
        <v>54.230499999999999</v>
      </c>
      <c r="H113" s="162">
        <f>H114+H220</f>
        <v>50.426900000000003</v>
      </c>
      <c r="I113" s="163">
        <f>H113-C113</f>
        <v>28.504000000000005</v>
      </c>
      <c r="J113" s="237">
        <f>I113/C113</f>
        <v>1.300192948925553</v>
      </c>
      <c r="K113" s="162">
        <f>K114+K220</f>
        <v>50.426900000000003</v>
      </c>
      <c r="L113" s="162">
        <f t="shared" ref="L113:O113" si="79">L114+L220</f>
        <v>0</v>
      </c>
      <c r="M113" s="162">
        <f t="shared" si="79"/>
        <v>0</v>
      </c>
      <c r="N113" s="162">
        <f t="shared" si="79"/>
        <v>5.0492999999999988</v>
      </c>
      <c r="O113" s="162">
        <f t="shared" si="79"/>
        <v>5.0492999999999988</v>
      </c>
      <c r="P113" s="162">
        <f>P114+P220</f>
        <v>45.377600000000001</v>
      </c>
      <c r="Q113" s="162">
        <f>Q114+Q220</f>
        <v>0</v>
      </c>
      <c r="R113" s="162">
        <f t="shared" ref="R113" si="80">R114+R220</f>
        <v>0</v>
      </c>
      <c r="S113" s="162">
        <f>S114+S220</f>
        <v>45.377600000000001</v>
      </c>
      <c r="T113" s="162">
        <f t="shared" ref="T113:AA113" si="81">T114+T220</f>
        <v>0</v>
      </c>
      <c r="U113" s="162">
        <f t="shared" si="81"/>
        <v>0</v>
      </c>
      <c r="V113" s="162">
        <f t="shared" si="81"/>
        <v>0</v>
      </c>
      <c r="W113" s="162">
        <f t="shared" si="81"/>
        <v>0</v>
      </c>
      <c r="X113" s="162">
        <f t="shared" si="81"/>
        <v>0</v>
      </c>
      <c r="Y113" s="162">
        <f t="shared" si="81"/>
        <v>0</v>
      </c>
      <c r="Z113" s="162">
        <f t="shared" si="81"/>
        <v>0</v>
      </c>
      <c r="AA113" s="162">
        <f t="shared" si="81"/>
        <v>0</v>
      </c>
      <c r="AB113" s="238"/>
    </row>
    <row r="114" spans="1:28">
      <c r="A114" s="239" t="s">
        <v>138</v>
      </c>
      <c r="B114" s="128"/>
      <c r="C114" s="129">
        <f>C115+C171+C188+C195+C210+C212+C216+C218</f>
        <v>5.0910999999999991</v>
      </c>
      <c r="D114" s="128"/>
      <c r="E114" s="128"/>
      <c r="F114" s="129">
        <f>F115+F171+F188+F195+F210+F212+F216+F218</f>
        <v>8.1131999999999973</v>
      </c>
      <c r="G114" s="129">
        <f>G115+G171+G188+G195+G210+G212+G216+G218</f>
        <v>5.0494999999999992</v>
      </c>
      <c r="H114" s="129">
        <f>H115+H171+H188+H195+H210+H212+H216+H218</f>
        <v>5.0492999999999988</v>
      </c>
      <c r="I114" s="240">
        <f>H114-C114</f>
        <v>-4.1800000000000281E-2</v>
      </c>
      <c r="J114" s="241">
        <f>I114/C114</f>
        <v>-8.2104063954745125E-3</v>
      </c>
      <c r="K114" s="129">
        <f>K115+K171+K188+K195+K210+K212+K216+K218</f>
        <v>5.0492999999999988</v>
      </c>
      <c r="L114" s="129">
        <f t="shared" ref="L114:O114" si="82">L115+L171+L188+L195+L210+L212+L216+L218</f>
        <v>0</v>
      </c>
      <c r="M114" s="129">
        <f t="shared" si="82"/>
        <v>0</v>
      </c>
      <c r="N114" s="129">
        <f t="shared" si="82"/>
        <v>5.0492999999999988</v>
      </c>
      <c r="O114" s="129">
        <f t="shared" si="82"/>
        <v>5.0492999999999988</v>
      </c>
      <c r="P114" s="129">
        <f>P115+P171+P188+P195+P210+P212+P216+P218</f>
        <v>0</v>
      </c>
      <c r="Q114" s="129">
        <f t="shared" ref="Q114:AA114" si="83">Q115+Q171+Q188+Q195+Q210+Q212+Q216+Q218</f>
        <v>0</v>
      </c>
      <c r="R114" s="129">
        <f t="shared" si="83"/>
        <v>0</v>
      </c>
      <c r="S114" s="129">
        <f t="shared" si="83"/>
        <v>0</v>
      </c>
      <c r="T114" s="129">
        <f t="shared" si="83"/>
        <v>0</v>
      </c>
      <c r="U114" s="129">
        <f t="shared" si="83"/>
        <v>0</v>
      </c>
      <c r="V114" s="129">
        <f t="shared" si="83"/>
        <v>0</v>
      </c>
      <c r="W114" s="129">
        <f t="shared" si="83"/>
        <v>0</v>
      </c>
      <c r="X114" s="129">
        <f t="shared" si="83"/>
        <v>0</v>
      </c>
      <c r="Y114" s="129">
        <f t="shared" si="83"/>
        <v>0</v>
      </c>
      <c r="Z114" s="129">
        <f t="shared" si="83"/>
        <v>0</v>
      </c>
      <c r="AA114" s="129">
        <f t="shared" si="83"/>
        <v>0</v>
      </c>
      <c r="AB114" s="242"/>
    </row>
    <row r="115" spans="1:28" s="166" customFormat="1">
      <c r="A115" s="243" t="s">
        <v>139</v>
      </c>
      <c r="B115" s="141"/>
      <c r="C115" s="141">
        <v>3.7706</v>
      </c>
      <c r="D115" s="141"/>
      <c r="E115" s="141"/>
      <c r="F115" s="142">
        <f>SUM(F116:F170)</f>
        <v>6.2261999999999986</v>
      </c>
      <c r="G115" s="142">
        <f>SUM(G116:G170)</f>
        <v>3.6150999999999982</v>
      </c>
      <c r="H115" s="142">
        <f>SUM(H116:H170)</f>
        <v>3.6150999999999982</v>
      </c>
      <c r="I115" s="144">
        <f>H115-C115</f>
        <v>-0.15550000000000175</v>
      </c>
      <c r="J115" s="244">
        <f>I115/C115</f>
        <v>-4.1240120935660568E-2</v>
      </c>
      <c r="K115" s="142">
        <f>SUM(K116:K170)</f>
        <v>3.6150999999999982</v>
      </c>
      <c r="L115" s="142"/>
      <c r="M115" s="142"/>
      <c r="N115" s="142">
        <f>SUM(N116:N170)</f>
        <v>3.6150999999999982</v>
      </c>
      <c r="O115" s="142">
        <f>SUM(O116:O170)</f>
        <v>3.6150999999999982</v>
      </c>
      <c r="P115" s="142">
        <f>SUM(P116:P170)</f>
        <v>0</v>
      </c>
      <c r="Q115" s="142">
        <f t="shared" ref="Q115:AA115" si="84">SUM(Q116:Q170)</f>
        <v>0</v>
      </c>
      <c r="R115" s="142">
        <f t="shared" si="84"/>
        <v>0</v>
      </c>
      <c r="S115" s="142">
        <f t="shared" si="84"/>
        <v>0</v>
      </c>
      <c r="T115" s="142">
        <f t="shared" si="84"/>
        <v>0</v>
      </c>
      <c r="U115" s="142">
        <f t="shared" si="84"/>
        <v>0</v>
      </c>
      <c r="V115" s="142">
        <f t="shared" si="84"/>
        <v>0</v>
      </c>
      <c r="W115" s="142">
        <f t="shared" si="84"/>
        <v>0</v>
      </c>
      <c r="X115" s="142">
        <f t="shared" si="84"/>
        <v>0</v>
      </c>
      <c r="Y115" s="142">
        <f t="shared" si="84"/>
        <v>0</v>
      </c>
      <c r="Z115" s="142">
        <f t="shared" si="84"/>
        <v>0</v>
      </c>
      <c r="AA115" s="142">
        <f t="shared" si="84"/>
        <v>0</v>
      </c>
      <c r="AB115" s="245"/>
    </row>
    <row r="116" spans="1:28" s="252" customFormat="1" ht="40.9" customHeight="1">
      <c r="A116" s="246" t="s">
        <v>140</v>
      </c>
      <c r="B116" s="247"/>
      <c r="C116" s="247"/>
      <c r="D116" s="247"/>
      <c r="E116" s="247">
        <v>4</v>
      </c>
      <c r="F116" s="248">
        <v>0.13919999999999999</v>
      </c>
      <c r="G116" s="249">
        <v>0.13919999999999999</v>
      </c>
      <c r="H116" s="249">
        <v>0.13919999999999999</v>
      </c>
      <c r="I116" s="250">
        <f>H116-C116</f>
        <v>0.13919999999999999</v>
      </c>
      <c r="J116" s="251"/>
      <c r="K116" s="249">
        <f>O116+S116+W116+AA116</f>
        <v>0.13919999999999999</v>
      </c>
      <c r="L116" s="249"/>
      <c r="M116" s="249"/>
      <c r="N116" s="249">
        <v>0.13919999999999999</v>
      </c>
      <c r="O116" s="249">
        <f>SUM(L116:N116)</f>
        <v>0.13919999999999999</v>
      </c>
      <c r="P116" s="249"/>
      <c r="Q116" s="249"/>
      <c r="R116" s="249"/>
      <c r="S116" s="249">
        <f>SUM(P116:R116)</f>
        <v>0</v>
      </c>
      <c r="T116" s="249"/>
      <c r="U116" s="249"/>
      <c r="V116" s="249"/>
      <c r="W116" s="249"/>
      <c r="X116" s="249"/>
      <c r="Y116" s="249"/>
      <c r="Z116" s="249"/>
      <c r="AA116" s="249"/>
      <c r="AB116" s="180"/>
    </row>
    <row r="117" spans="1:28" ht="48">
      <c r="A117" s="253" t="s">
        <v>141</v>
      </c>
      <c r="B117" s="197"/>
      <c r="C117" s="197"/>
      <c r="D117" s="197"/>
      <c r="E117" s="197">
        <v>4</v>
      </c>
      <c r="F117" s="198">
        <v>0.22159999999999999</v>
      </c>
      <c r="G117" s="254">
        <v>0.1108</v>
      </c>
      <c r="H117" s="254">
        <v>0.1108</v>
      </c>
      <c r="I117" s="250">
        <f>H117-C117</f>
        <v>0.1108</v>
      </c>
      <c r="J117" s="255"/>
      <c r="K117" s="249">
        <f t="shared" ref="K117:K170" si="85">O117+S117+W117+AA117</f>
        <v>0.1108</v>
      </c>
      <c r="L117" s="254"/>
      <c r="M117" s="254"/>
      <c r="N117" s="254">
        <v>0.1108</v>
      </c>
      <c r="O117" s="249">
        <f t="shared" ref="O117:O170" si="86">SUM(L117:N117)</f>
        <v>0.1108</v>
      </c>
      <c r="P117" s="254"/>
      <c r="Q117" s="254"/>
      <c r="R117" s="254"/>
      <c r="S117" s="249">
        <f t="shared" ref="S117:S170" si="87">SUM(P117:R117)</f>
        <v>0</v>
      </c>
      <c r="T117" s="254"/>
      <c r="U117" s="254"/>
      <c r="V117" s="254"/>
      <c r="W117" s="254"/>
      <c r="X117" s="254"/>
      <c r="Y117" s="254"/>
      <c r="Z117" s="254"/>
      <c r="AA117" s="254"/>
      <c r="AB117" s="199"/>
    </row>
    <row r="118" spans="1:28">
      <c r="A118" s="253" t="s">
        <v>142</v>
      </c>
      <c r="B118" s="197"/>
      <c r="C118" s="197"/>
      <c r="D118" s="197"/>
      <c r="E118" s="197">
        <v>2</v>
      </c>
      <c r="F118" s="198">
        <v>7.2800000000000004E-2</v>
      </c>
      <c r="G118" s="254">
        <v>7.2800000000000004E-2</v>
      </c>
      <c r="H118" s="254">
        <v>7.2800000000000004E-2</v>
      </c>
      <c r="I118" s="250">
        <f t="shared" ref="I118:I170" si="88">H118-C118</f>
        <v>7.2800000000000004E-2</v>
      </c>
      <c r="J118" s="255"/>
      <c r="K118" s="249">
        <f t="shared" si="85"/>
        <v>7.2800000000000004E-2</v>
      </c>
      <c r="L118" s="254"/>
      <c r="M118" s="254"/>
      <c r="N118" s="254">
        <v>7.2800000000000004E-2</v>
      </c>
      <c r="O118" s="249">
        <f t="shared" si="86"/>
        <v>7.2800000000000004E-2</v>
      </c>
      <c r="P118" s="254"/>
      <c r="Q118" s="254"/>
      <c r="R118" s="254"/>
      <c r="S118" s="249">
        <f t="shared" si="87"/>
        <v>0</v>
      </c>
      <c r="T118" s="254"/>
      <c r="U118" s="254"/>
      <c r="V118" s="254"/>
      <c r="W118" s="254"/>
      <c r="X118" s="254"/>
      <c r="Y118" s="254"/>
      <c r="Z118" s="254"/>
      <c r="AA118" s="254"/>
      <c r="AB118" s="221"/>
    </row>
    <row r="119" spans="1:28">
      <c r="A119" s="253" t="s">
        <v>143</v>
      </c>
      <c r="B119" s="197"/>
      <c r="C119" s="197"/>
      <c r="D119" s="197"/>
      <c r="E119" s="197">
        <v>1</v>
      </c>
      <c r="F119" s="198">
        <v>2.9700000000000001E-2</v>
      </c>
      <c r="G119" s="254">
        <v>0</v>
      </c>
      <c r="H119" s="254">
        <v>0</v>
      </c>
      <c r="I119" s="250">
        <f t="shared" si="88"/>
        <v>0</v>
      </c>
      <c r="J119" s="255"/>
      <c r="K119" s="249">
        <f t="shared" si="85"/>
        <v>0</v>
      </c>
      <c r="L119" s="254"/>
      <c r="M119" s="254"/>
      <c r="N119" s="254">
        <v>0</v>
      </c>
      <c r="O119" s="249">
        <f t="shared" si="86"/>
        <v>0</v>
      </c>
      <c r="P119" s="254"/>
      <c r="Q119" s="254"/>
      <c r="R119" s="254"/>
      <c r="S119" s="249">
        <f t="shared" si="87"/>
        <v>0</v>
      </c>
      <c r="T119" s="254"/>
      <c r="U119" s="254"/>
      <c r="V119" s="254"/>
      <c r="W119" s="254"/>
      <c r="X119" s="254"/>
      <c r="Y119" s="254"/>
      <c r="Z119" s="254"/>
      <c r="AA119" s="254"/>
      <c r="AB119" s="256"/>
    </row>
    <row r="120" spans="1:28">
      <c r="A120" s="253" t="s">
        <v>144</v>
      </c>
      <c r="B120" s="197"/>
      <c r="C120" s="197"/>
      <c r="D120" s="197"/>
      <c r="E120" s="197">
        <v>1</v>
      </c>
      <c r="F120" s="198">
        <v>2.4199999999999999E-2</v>
      </c>
      <c r="G120" s="254">
        <v>0</v>
      </c>
      <c r="H120" s="254">
        <v>0</v>
      </c>
      <c r="I120" s="250">
        <f t="shared" si="88"/>
        <v>0</v>
      </c>
      <c r="J120" s="255"/>
      <c r="K120" s="249">
        <f t="shared" si="85"/>
        <v>0</v>
      </c>
      <c r="L120" s="254"/>
      <c r="M120" s="254"/>
      <c r="N120" s="254">
        <v>0</v>
      </c>
      <c r="O120" s="249">
        <f t="shared" si="86"/>
        <v>0</v>
      </c>
      <c r="P120" s="254"/>
      <c r="Q120" s="254"/>
      <c r="R120" s="254"/>
      <c r="S120" s="249">
        <f t="shared" si="87"/>
        <v>0</v>
      </c>
      <c r="T120" s="254"/>
      <c r="U120" s="254"/>
      <c r="V120" s="254"/>
      <c r="W120" s="254"/>
      <c r="X120" s="254"/>
      <c r="Y120" s="254"/>
      <c r="Z120" s="254"/>
      <c r="AA120" s="254"/>
      <c r="AB120" s="256"/>
    </row>
    <row r="121" spans="1:28">
      <c r="A121" s="253" t="s">
        <v>145</v>
      </c>
      <c r="B121" s="197"/>
      <c r="C121" s="197"/>
      <c r="D121" s="197"/>
      <c r="E121" s="197">
        <v>3</v>
      </c>
      <c r="F121" s="198">
        <v>5.0999999999999997E-2</v>
      </c>
      <c r="G121" s="254">
        <v>5.0999999999999997E-2</v>
      </c>
      <c r="H121" s="254">
        <v>5.0999999999999997E-2</v>
      </c>
      <c r="I121" s="250">
        <f t="shared" si="88"/>
        <v>5.0999999999999997E-2</v>
      </c>
      <c r="J121" s="255"/>
      <c r="K121" s="249">
        <f t="shared" si="85"/>
        <v>5.0999999999999997E-2</v>
      </c>
      <c r="L121" s="254"/>
      <c r="M121" s="254"/>
      <c r="N121" s="254">
        <v>5.0999999999999997E-2</v>
      </c>
      <c r="O121" s="249">
        <f t="shared" si="86"/>
        <v>5.0999999999999997E-2</v>
      </c>
      <c r="P121" s="254"/>
      <c r="Q121" s="254"/>
      <c r="R121" s="254"/>
      <c r="S121" s="249">
        <f t="shared" si="87"/>
        <v>0</v>
      </c>
      <c r="T121" s="254"/>
      <c r="U121" s="254"/>
      <c r="V121" s="254"/>
      <c r="W121" s="254"/>
      <c r="X121" s="254"/>
      <c r="Y121" s="254"/>
      <c r="Z121" s="254"/>
      <c r="AA121" s="254"/>
      <c r="AB121" s="221"/>
    </row>
    <row r="122" spans="1:28">
      <c r="A122" s="253" t="s">
        <v>146</v>
      </c>
      <c r="B122" s="197"/>
      <c r="C122" s="197"/>
      <c r="D122" s="197"/>
      <c r="E122" s="197">
        <v>3</v>
      </c>
      <c r="F122" s="198">
        <v>0.14099999999999999</v>
      </c>
      <c r="G122" s="257">
        <v>0.14099999999999999</v>
      </c>
      <c r="H122" s="257">
        <v>0.14099999999999999</v>
      </c>
      <c r="I122" s="250">
        <f t="shared" si="88"/>
        <v>0.14099999999999999</v>
      </c>
      <c r="J122" s="255"/>
      <c r="K122" s="249">
        <f t="shared" si="85"/>
        <v>0.14099999999999999</v>
      </c>
      <c r="L122" s="257"/>
      <c r="M122" s="257"/>
      <c r="N122" s="257">
        <v>0.14099999999999999</v>
      </c>
      <c r="O122" s="249">
        <f t="shared" si="86"/>
        <v>0.14099999999999999</v>
      </c>
      <c r="P122" s="257"/>
      <c r="Q122" s="257"/>
      <c r="R122" s="257"/>
      <c r="S122" s="249">
        <f t="shared" si="87"/>
        <v>0</v>
      </c>
      <c r="T122" s="257"/>
      <c r="U122" s="257"/>
      <c r="V122" s="257"/>
      <c r="W122" s="257"/>
      <c r="X122" s="257"/>
      <c r="Y122" s="257"/>
      <c r="Z122" s="257"/>
      <c r="AA122" s="257"/>
      <c r="AB122" s="221"/>
    </row>
    <row r="123" spans="1:28">
      <c r="A123" s="253" t="s">
        <v>147</v>
      </c>
      <c r="B123" s="197"/>
      <c r="C123" s="197"/>
      <c r="D123" s="197"/>
      <c r="E123" s="197">
        <v>1</v>
      </c>
      <c r="F123" s="198">
        <v>0.12</v>
      </c>
      <c r="G123" s="254">
        <v>0.12</v>
      </c>
      <c r="H123" s="254">
        <v>0.12</v>
      </c>
      <c r="I123" s="250">
        <f t="shared" si="88"/>
        <v>0.12</v>
      </c>
      <c r="J123" s="255"/>
      <c r="K123" s="249">
        <f t="shared" si="85"/>
        <v>0.12</v>
      </c>
      <c r="L123" s="254"/>
      <c r="M123" s="254"/>
      <c r="N123" s="254">
        <v>0.12</v>
      </c>
      <c r="O123" s="249">
        <f t="shared" si="86"/>
        <v>0.12</v>
      </c>
      <c r="P123" s="254"/>
      <c r="Q123" s="254"/>
      <c r="R123" s="254"/>
      <c r="S123" s="249">
        <f t="shared" si="87"/>
        <v>0</v>
      </c>
      <c r="T123" s="254"/>
      <c r="U123" s="254"/>
      <c r="V123" s="254"/>
      <c r="W123" s="254"/>
      <c r="X123" s="254"/>
      <c r="Y123" s="254"/>
      <c r="Z123" s="254"/>
      <c r="AA123" s="254"/>
      <c r="AB123" s="221"/>
    </row>
    <row r="124" spans="1:28">
      <c r="A124" s="253" t="s">
        <v>148</v>
      </c>
      <c r="B124" s="197"/>
      <c r="C124" s="197"/>
      <c r="D124" s="197"/>
      <c r="E124" s="197">
        <v>2</v>
      </c>
      <c r="F124" s="198">
        <v>0.5</v>
      </c>
      <c r="G124" s="254">
        <v>0.5</v>
      </c>
      <c r="H124" s="254">
        <v>0.5</v>
      </c>
      <c r="I124" s="250">
        <f t="shared" si="88"/>
        <v>0.5</v>
      </c>
      <c r="J124" s="255"/>
      <c r="K124" s="249">
        <f t="shared" si="85"/>
        <v>0.5</v>
      </c>
      <c r="L124" s="254"/>
      <c r="M124" s="254"/>
      <c r="N124" s="254">
        <v>0.5</v>
      </c>
      <c r="O124" s="249">
        <f t="shared" si="86"/>
        <v>0.5</v>
      </c>
      <c r="P124" s="254"/>
      <c r="Q124" s="254"/>
      <c r="R124" s="254"/>
      <c r="S124" s="249">
        <f t="shared" si="87"/>
        <v>0</v>
      </c>
      <c r="T124" s="254"/>
      <c r="U124" s="254"/>
      <c r="V124" s="254"/>
      <c r="W124" s="254"/>
      <c r="X124" s="254"/>
      <c r="Y124" s="254"/>
      <c r="Z124" s="254"/>
      <c r="AA124" s="254"/>
      <c r="AB124" s="221"/>
    </row>
    <row r="125" spans="1:28">
      <c r="A125" s="253" t="s">
        <v>149</v>
      </c>
      <c r="B125" s="197"/>
      <c r="C125" s="197"/>
      <c r="D125" s="197"/>
      <c r="E125" s="197">
        <v>1</v>
      </c>
      <c r="F125" s="198">
        <v>0.3</v>
      </c>
      <c r="G125" s="254">
        <v>0.3</v>
      </c>
      <c r="H125" s="254">
        <v>0.3</v>
      </c>
      <c r="I125" s="250">
        <f t="shared" si="88"/>
        <v>0.3</v>
      </c>
      <c r="J125" s="255"/>
      <c r="K125" s="249">
        <f t="shared" si="85"/>
        <v>0.3</v>
      </c>
      <c r="L125" s="254"/>
      <c r="M125" s="254"/>
      <c r="N125" s="254">
        <v>0.3</v>
      </c>
      <c r="O125" s="249">
        <f t="shared" si="86"/>
        <v>0.3</v>
      </c>
      <c r="P125" s="254"/>
      <c r="Q125" s="254"/>
      <c r="R125" s="254"/>
      <c r="S125" s="249">
        <f t="shared" si="87"/>
        <v>0</v>
      </c>
      <c r="T125" s="254"/>
      <c r="U125" s="254"/>
      <c r="V125" s="254"/>
      <c r="W125" s="254"/>
      <c r="X125" s="254"/>
      <c r="Y125" s="254"/>
      <c r="Z125" s="254"/>
      <c r="AA125" s="254"/>
      <c r="AB125" s="221"/>
    </row>
    <row r="126" spans="1:28">
      <c r="A126" s="253" t="s">
        <v>150</v>
      </c>
      <c r="B126" s="197"/>
      <c r="C126" s="197"/>
      <c r="D126" s="197"/>
      <c r="E126" s="197">
        <v>2</v>
      </c>
      <c r="F126" s="198">
        <v>0.18</v>
      </c>
      <c r="G126" s="254">
        <v>0.18</v>
      </c>
      <c r="H126" s="254">
        <v>0.18</v>
      </c>
      <c r="I126" s="250">
        <f t="shared" si="88"/>
        <v>0.18</v>
      </c>
      <c r="J126" s="255"/>
      <c r="K126" s="249">
        <f t="shared" si="85"/>
        <v>0.18</v>
      </c>
      <c r="L126" s="254"/>
      <c r="M126" s="254"/>
      <c r="N126" s="254">
        <v>0.18</v>
      </c>
      <c r="O126" s="249">
        <f t="shared" si="86"/>
        <v>0.18</v>
      </c>
      <c r="P126" s="254"/>
      <c r="Q126" s="254"/>
      <c r="R126" s="254"/>
      <c r="S126" s="249">
        <f t="shared" si="87"/>
        <v>0</v>
      </c>
      <c r="T126" s="254"/>
      <c r="U126" s="254"/>
      <c r="V126" s="254"/>
      <c r="W126" s="254"/>
      <c r="X126" s="254"/>
      <c r="Y126" s="254"/>
      <c r="Z126" s="254"/>
      <c r="AA126" s="254"/>
      <c r="AB126" s="221"/>
    </row>
    <row r="127" spans="1:28">
      <c r="A127" s="253" t="s">
        <v>151</v>
      </c>
      <c r="B127" s="197"/>
      <c r="C127" s="197"/>
      <c r="D127" s="197"/>
      <c r="E127" s="197">
        <v>2</v>
      </c>
      <c r="F127" s="198">
        <v>0.24</v>
      </c>
      <c r="G127" s="254">
        <v>0.24</v>
      </c>
      <c r="H127" s="254">
        <v>0.24</v>
      </c>
      <c r="I127" s="250">
        <f t="shared" si="88"/>
        <v>0.24</v>
      </c>
      <c r="J127" s="255"/>
      <c r="K127" s="249">
        <f t="shared" si="85"/>
        <v>0.24</v>
      </c>
      <c r="L127" s="254"/>
      <c r="M127" s="254"/>
      <c r="N127" s="254">
        <v>0.24</v>
      </c>
      <c r="O127" s="249">
        <f t="shared" si="86"/>
        <v>0.24</v>
      </c>
      <c r="P127" s="254"/>
      <c r="Q127" s="254"/>
      <c r="R127" s="254"/>
      <c r="S127" s="249">
        <f t="shared" si="87"/>
        <v>0</v>
      </c>
      <c r="T127" s="254"/>
      <c r="U127" s="254"/>
      <c r="V127" s="254"/>
      <c r="W127" s="254"/>
      <c r="X127" s="254"/>
      <c r="Y127" s="254"/>
      <c r="Z127" s="254"/>
      <c r="AA127" s="254"/>
      <c r="AB127" s="221"/>
    </row>
    <row r="128" spans="1:28">
      <c r="A128" s="253" t="s">
        <v>152</v>
      </c>
      <c r="B128" s="197"/>
      <c r="C128" s="197"/>
      <c r="D128" s="197"/>
      <c r="E128" s="197">
        <v>1</v>
      </c>
      <c r="F128" s="198">
        <v>0.02</v>
      </c>
      <c r="G128" s="254">
        <v>0.02</v>
      </c>
      <c r="H128" s="254">
        <v>0.02</v>
      </c>
      <c r="I128" s="250">
        <f t="shared" si="88"/>
        <v>0.02</v>
      </c>
      <c r="J128" s="255"/>
      <c r="K128" s="249">
        <f t="shared" si="85"/>
        <v>0.02</v>
      </c>
      <c r="L128" s="254"/>
      <c r="M128" s="254"/>
      <c r="N128" s="254">
        <v>0.02</v>
      </c>
      <c r="O128" s="249">
        <f t="shared" si="86"/>
        <v>0.02</v>
      </c>
      <c r="P128" s="254"/>
      <c r="Q128" s="254"/>
      <c r="R128" s="254"/>
      <c r="S128" s="249">
        <f t="shared" si="87"/>
        <v>0</v>
      </c>
      <c r="T128" s="254"/>
      <c r="U128" s="254"/>
      <c r="V128" s="254"/>
      <c r="W128" s="254"/>
      <c r="X128" s="254"/>
      <c r="Y128" s="254"/>
      <c r="Z128" s="254"/>
      <c r="AA128" s="254"/>
      <c r="AB128" s="221"/>
    </row>
    <row r="129" spans="1:28">
      <c r="A129" s="253" t="s">
        <v>153</v>
      </c>
      <c r="B129" s="197"/>
      <c r="C129" s="197"/>
      <c r="D129" s="197"/>
      <c r="E129" s="197">
        <v>2</v>
      </c>
      <c r="F129" s="198">
        <v>6.2E-2</v>
      </c>
      <c r="G129" s="254">
        <v>6.2E-2</v>
      </c>
      <c r="H129" s="254">
        <v>6.2E-2</v>
      </c>
      <c r="I129" s="250">
        <f t="shared" si="88"/>
        <v>6.2E-2</v>
      </c>
      <c r="J129" s="255"/>
      <c r="K129" s="249">
        <f t="shared" si="85"/>
        <v>6.2E-2</v>
      </c>
      <c r="L129" s="254"/>
      <c r="M129" s="254"/>
      <c r="N129" s="254">
        <v>6.2E-2</v>
      </c>
      <c r="O129" s="249">
        <f t="shared" si="86"/>
        <v>6.2E-2</v>
      </c>
      <c r="P129" s="254"/>
      <c r="Q129" s="254"/>
      <c r="R129" s="254"/>
      <c r="S129" s="249">
        <f t="shared" si="87"/>
        <v>0</v>
      </c>
      <c r="T129" s="254"/>
      <c r="U129" s="254"/>
      <c r="V129" s="254"/>
      <c r="W129" s="254"/>
      <c r="X129" s="254"/>
      <c r="Y129" s="254"/>
      <c r="Z129" s="254"/>
      <c r="AA129" s="254"/>
      <c r="AB129" s="221"/>
    </row>
    <row r="130" spans="1:28">
      <c r="A130" s="253" t="s">
        <v>154</v>
      </c>
      <c r="B130" s="197"/>
      <c r="C130" s="197"/>
      <c r="D130" s="197"/>
      <c r="E130" s="197">
        <v>1</v>
      </c>
      <c r="F130" s="198">
        <v>6.2199999999999998E-2</v>
      </c>
      <c r="G130" s="254">
        <v>6.2199999999999998E-2</v>
      </c>
      <c r="H130" s="254">
        <v>6.2199999999999998E-2</v>
      </c>
      <c r="I130" s="250">
        <f t="shared" si="88"/>
        <v>6.2199999999999998E-2</v>
      </c>
      <c r="J130" s="255"/>
      <c r="K130" s="249">
        <f t="shared" si="85"/>
        <v>6.2199999999999998E-2</v>
      </c>
      <c r="L130" s="254"/>
      <c r="M130" s="254"/>
      <c r="N130" s="254">
        <v>6.2199999999999998E-2</v>
      </c>
      <c r="O130" s="249">
        <f t="shared" si="86"/>
        <v>6.2199999999999998E-2</v>
      </c>
      <c r="P130" s="254"/>
      <c r="Q130" s="254"/>
      <c r="R130" s="254"/>
      <c r="S130" s="249">
        <f t="shared" si="87"/>
        <v>0</v>
      </c>
      <c r="T130" s="254"/>
      <c r="U130" s="254"/>
      <c r="V130" s="254"/>
      <c r="W130" s="254"/>
      <c r="X130" s="254"/>
      <c r="Y130" s="254"/>
      <c r="Z130" s="254"/>
      <c r="AA130" s="254"/>
      <c r="AB130" s="221"/>
    </row>
    <row r="131" spans="1:28">
      <c r="A131" s="253" t="s">
        <v>155</v>
      </c>
      <c r="B131" s="197"/>
      <c r="C131" s="197"/>
      <c r="D131" s="197"/>
      <c r="E131" s="197">
        <v>1</v>
      </c>
      <c r="F131" s="198">
        <v>6.9900000000000004E-2</v>
      </c>
      <c r="G131" s="254">
        <v>6.9900000000000004E-2</v>
      </c>
      <c r="H131" s="254">
        <v>6.9900000000000004E-2</v>
      </c>
      <c r="I131" s="250">
        <f t="shared" si="88"/>
        <v>6.9900000000000004E-2</v>
      </c>
      <c r="J131" s="255"/>
      <c r="K131" s="249">
        <f t="shared" si="85"/>
        <v>6.9900000000000004E-2</v>
      </c>
      <c r="L131" s="254"/>
      <c r="M131" s="254"/>
      <c r="N131" s="254">
        <v>6.9900000000000004E-2</v>
      </c>
      <c r="O131" s="249">
        <f t="shared" si="86"/>
        <v>6.9900000000000004E-2</v>
      </c>
      <c r="P131" s="254"/>
      <c r="Q131" s="254"/>
      <c r="R131" s="254"/>
      <c r="S131" s="249">
        <f t="shared" si="87"/>
        <v>0</v>
      </c>
      <c r="T131" s="254"/>
      <c r="U131" s="254"/>
      <c r="V131" s="254"/>
      <c r="W131" s="254"/>
      <c r="X131" s="254"/>
      <c r="Y131" s="254"/>
      <c r="Z131" s="254"/>
      <c r="AA131" s="254"/>
      <c r="AB131" s="221"/>
    </row>
    <row r="132" spans="1:28">
      <c r="A132" s="253" t="s">
        <v>156</v>
      </c>
      <c r="B132" s="197"/>
      <c r="C132" s="197"/>
      <c r="D132" s="197"/>
      <c r="E132" s="197">
        <v>4</v>
      </c>
      <c r="F132" s="198">
        <v>7.1999999999999995E-2</v>
      </c>
      <c r="G132" s="254">
        <v>3.5999999999999997E-2</v>
      </c>
      <c r="H132" s="254">
        <v>3.5999999999999997E-2</v>
      </c>
      <c r="I132" s="250">
        <f t="shared" si="88"/>
        <v>3.5999999999999997E-2</v>
      </c>
      <c r="J132" s="233"/>
      <c r="K132" s="249">
        <f t="shared" si="85"/>
        <v>3.5999999999999997E-2</v>
      </c>
      <c r="L132" s="254"/>
      <c r="M132" s="254"/>
      <c r="N132" s="254">
        <v>3.5999999999999997E-2</v>
      </c>
      <c r="O132" s="249">
        <f t="shared" si="86"/>
        <v>3.5999999999999997E-2</v>
      </c>
      <c r="P132" s="254"/>
      <c r="Q132" s="254"/>
      <c r="R132" s="254"/>
      <c r="S132" s="249">
        <f t="shared" si="87"/>
        <v>0</v>
      </c>
      <c r="T132" s="254"/>
      <c r="U132" s="254"/>
      <c r="V132" s="254"/>
      <c r="W132" s="254"/>
      <c r="X132" s="254"/>
      <c r="Y132" s="254"/>
      <c r="Z132" s="254"/>
      <c r="AA132" s="254"/>
      <c r="AB132" s="221"/>
    </row>
    <row r="133" spans="1:28">
      <c r="A133" s="253" t="s">
        <v>157</v>
      </c>
      <c r="B133" s="197"/>
      <c r="C133" s="197"/>
      <c r="D133" s="197"/>
      <c r="E133" s="197">
        <v>2</v>
      </c>
      <c r="F133" s="198">
        <v>0.06</v>
      </c>
      <c r="G133" s="254">
        <v>0.03</v>
      </c>
      <c r="H133" s="254">
        <v>0.03</v>
      </c>
      <c r="I133" s="250">
        <f t="shared" si="88"/>
        <v>0.03</v>
      </c>
      <c r="J133" s="233"/>
      <c r="K133" s="249">
        <f t="shared" si="85"/>
        <v>0.03</v>
      </c>
      <c r="L133" s="254"/>
      <c r="M133" s="254"/>
      <c r="N133" s="254">
        <v>0.03</v>
      </c>
      <c r="O133" s="249">
        <f t="shared" si="86"/>
        <v>0.03</v>
      </c>
      <c r="P133" s="254"/>
      <c r="Q133" s="254"/>
      <c r="R133" s="254"/>
      <c r="S133" s="249">
        <f t="shared" si="87"/>
        <v>0</v>
      </c>
      <c r="T133" s="254"/>
      <c r="U133" s="254"/>
      <c r="V133" s="254"/>
      <c r="W133" s="254"/>
      <c r="X133" s="254"/>
      <c r="Y133" s="254"/>
      <c r="Z133" s="254"/>
      <c r="AA133" s="254"/>
      <c r="AB133" s="221"/>
    </row>
    <row r="134" spans="1:28">
      <c r="A134" s="253" t="s">
        <v>158</v>
      </c>
      <c r="B134" s="197"/>
      <c r="C134" s="197"/>
      <c r="D134" s="197"/>
      <c r="E134" s="197">
        <v>22</v>
      </c>
      <c r="F134" s="198">
        <v>0.121</v>
      </c>
      <c r="G134" s="254">
        <v>8.6499999999999994E-2</v>
      </c>
      <c r="H134" s="254">
        <v>8.6499999999999994E-2</v>
      </c>
      <c r="I134" s="250">
        <f t="shared" si="88"/>
        <v>8.6499999999999994E-2</v>
      </c>
      <c r="J134" s="233"/>
      <c r="K134" s="249">
        <f t="shared" si="85"/>
        <v>8.6499999999999994E-2</v>
      </c>
      <c r="L134" s="254"/>
      <c r="M134" s="254"/>
      <c r="N134" s="254">
        <v>8.6499999999999994E-2</v>
      </c>
      <c r="O134" s="249">
        <f t="shared" si="86"/>
        <v>8.6499999999999994E-2</v>
      </c>
      <c r="P134" s="254"/>
      <c r="Q134" s="254"/>
      <c r="R134" s="254"/>
      <c r="S134" s="249">
        <f t="shared" si="87"/>
        <v>0</v>
      </c>
      <c r="T134" s="254"/>
      <c r="U134" s="254"/>
      <c r="V134" s="254"/>
      <c r="W134" s="254"/>
      <c r="X134" s="254"/>
      <c r="Y134" s="254"/>
      <c r="Z134" s="254"/>
      <c r="AA134" s="254"/>
      <c r="AB134" s="75"/>
    </row>
    <row r="135" spans="1:28">
      <c r="A135" s="253" t="s">
        <v>159</v>
      </c>
      <c r="B135" s="197"/>
      <c r="C135" s="197"/>
      <c r="D135" s="197"/>
      <c r="E135" s="197">
        <v>2</v>
      </c>
      <c r="F135" s="198">
        <v>1.4E-2</v>
      </c>
      <c r="G135" s="254">
        <v>1.4E-2</v>
      </c>
      <c r="H135" s="254">
        <v>1.4E-2</v>
      </c>
      <c r="I135" s="250">
        <f t="shared" si="88"/>
        <v>1.4E-2</v>
      </c>
      <c r="J135" s="233"/>
      <c r="K135" s="249">
        <f t="shared" si="85"/>
        <v>1.4E-2</v>
      </c>
      <c r="L135" s="254"/>
      <c r="M135" s="254"/>
      <c r="N135" s="254">
        <v>1.4E-2</v>
      </c>
      <c r="O135" s="249">
        <f t="shared" si="86"/>
        <v>1.4E-2</v>
      </c>
      <c r="P135" s="254"/>
      <c r="Q135" s="254"/>
      <c r="R135" s="254"/>
      <c r="S135" s="249">
        <f t="shared" si="87"/>
        <v>0</v>
      </c>
      <c r="T135" s="254"/>
      <c r="U135" s="254"/>
      <c r="V135" s="254"/>
      <c r="W135" s="254"/>
      <c r="X135" s="254"/>
      <c r="Y135" s="254"/>
      <c r="Z135" s="254"/>
      <c r="AA135" s="254"/>
      <c r="AB135" s="75"/>
    </row>
    <row r="136" spans="1:28">
      <c r="A136" s="253" t="s">
        <v>160</v>
      </c>
      <c r="B136" s="197"/>
      <c r="C136" s="197"/>
      <c r="D136" s="197"/>
      <c r="E136" s="197">
        <v>1</v>
      </c>
      <c r="F136" s="198">
        <v>7.7999999999999996E-3</v>
      </c>
      <c r="G136" s="254">
        <v>3.5999999999999999E-3</v>
      </c>
      <c r="H136" s="254">
        <v>3.5999999999999999E-3</v>
      </c>
      <c r="I136" s="250">
        <f t="shared" si="88"/>
        <v>3.5999999999999999E-3</v>
      </c>
      <c r="J136" s="233"/>
      <c r="K136" s="249">
        <f t="shared" si="85"/>
        <v>3.5999999999999999E-3</v>
      </c>
      <c r="L136" s="254"/>
      <c r="M136" s="254"/>
      <c r="N136" s="254">
        <v>3.5999999999999999E-3</v>
      </c>
      <c r="O136" s="249">
        <f t="shared" si="86"/>
        <v>3.5999999999999999E-3</v>
      </c>
      <c r="P136" s="254"/>
      <c r="Q136" s="254"/>
      <c r="R136" s="254"/>
      <c r="S136" s="249">
        <f t="shared" si="87"/>
        <v>0</v>
      </c>
      <c r="T136" s="254"/>
      <c r="U136" s="254"/>
      <c r="V136" s="254"/>
      <c r="W136" s="254"/>
      <c r="X136" s="254"/>
      <c r="Y136" s="254"/>
      <c r="Z136" s="254"/>
      <c r="AA136" s="254"/>
      <c r="AB136" s="75"/>
    </row>
    <row r="137" spans="1:28">
      <c r="A137" s="253" t="s">
        <v>161</v>
      </c>
      <c r="B137" s="197"/>
      <c r="C137" s="197"/>
      <c r="D137" s="197"/>
      <c r="E137" s="197">
        <v>44</v>
      </c>
      <c r="F137" s="198">
        <v>0.23730000000000001</v>
      </c>
      <c r="G137" s="254">
        <v>4.9000000000000002E-2</v>
      </c>
      <c r="H137" s="254">
        <v>4.9000000000000002E-2</v>
      </c>
      <c r="I137" s="250">
        <f t="shared" si="88"/>
        <v>4.9000000000000002E-2</v>
      </c>
      <c r="J137" s="233"/>
      <c r="K137" s="249">
        <f t="shared" si="85"/>
        <v>4.9000000000000002E-2</v>
      </c>
      <c r="L137" s="254"/>
      <c r="M137" s="254"/>
      <c r="N137" s="254">
        <v>4.9000000000000002E-2</v>
      </c>
      <c r="O137" s="249">
        <f t="shared" si="86"/>
        <v>4.9000000000000002E-2</v>
      </c>
      <c r="P137" s="254"/>
      <c r="Q137" s="254"/>
      <c r="R137" s="254"/>
      <c r="S137" s="249">
        <f t="shared" si="87"/>
        <v>0</v>
      </c>
      <c r="T137" s="254"/>
      <c r="U137" s="254"/>
      <c r="V137" s="254"/>
      <c r="W137" s="254"/>
      <c r="X137" s="254"/>
      <c r="Y137" s="254"/>
      <c r="Z137" s="254"/>
      <c r="AA137" s="254"/>
      <c r="AB137" s="75"/>
    </row>
    <row r="138" spans="1:28">
      <c r="A138" s="253" t="s">
        <v>162</v>
      </c>
      <c r="B138" s="197"/>
      <c r="C138" s="197"/>
      <c r="D138" s="197"/>
      <c r="E138" s="197">
        <v>33</v>
      </c>
      <c r="F138" s="198">
        <v>0.2044</v>
      </c>
      <c r="G138" s="254">
        <v>0.1411</v>
      </c>
      <c r="H138" s="254">
        <v>0.1411</v>
      </c>
      <c r="I138" s="250">
        <f t="shared" si="88"/>
        <v>0.1411</v>
      </c>
      <c r="J138" s="233"/>
      <c r="K138" s="249">
        <f t="shared" si="85"/>
        <v>0.1411</v>
      </c>
      <c r="L138" s="254"/>
      <c r="M138" s="254"/>
      <c r="N138" s="254">
        <v>0.1411</v>
      </c>
      <c r="O138" s="249">
        <f t="shared" si="86"/>
        <v>0.1411</v>
      </c>
      <c r="P138" s="254"/>
      <c r="Q138" s="254"/>
      <c r="R138" s="254"/>
      <c r="S138" s="249">
        <f t="shared" si="87"/>
        <v>0</v>
      </c>
      <c r="T138" s="254"/>
      <c r="U138" s="254"/>
      <c r="V138" s="254"/>
      <c r="W138" s="254"/>
      <c r="X138" s="254"/>
      <c r="Y138" s="254"/>
      <c r="Z138" s="254"/>
      <c r="AA138" s="254"/>
      <c r="AB138" s="75"/>
    </row>
    <row r="139" spans="1:28">
      <c r="A139" s="253" t="s">
        <v>163</v>
      </c>
      <c r="B139" s="197"/>
      <c r="C139" s="197"/>
      <c r="D139" s="197"/>
      <c r="E139" s="197">
        <v>9</v>
      </c>
      <c r="F139" s="198">
        <v>4.3200000000000002E-2</v>
      </c>
      <c r="G139" s="254"/>
      <c r="H139" s="254"/>
      <c r="I139" s="250">
        <f t="shared" si="88"/>
        <v>0</v>
      </c>
      <c r="J139" s="255"/>
      <c r="K139" s="249">
        <f t="shared" si="85"/>
        <v>0</v>
      </c>
      <c r="L139" s="254"/>
      <c r="M139" s="254"/>
      <c r="N139" s="254"/>
      <c r="O139" s="249">
        <f t="shared" si="86"/>
        <v>0</v>
      </c>
      <c r="P139" s="254"/>
      <c r="Q139" s="254"/>
      <c r="R139" s="254"/>
      <c r="S139" s="249">
        <f t="shared" si="87"/>
        <v>0</v>
      </c>
      <c r="T139" s="254"/>
      <c r="U139" s="254"/>
      <c r="V139" s="254"/>
      <c r="W139" s="254"/>
      <c r="X139" s="254"/>
      <c r="Y139" s="254"/>
      <c r="Z139" s="254"/>
      <c r="AA139" s="254"/>
      <c r="AB139" s="199"/>
    </row>
    <row r="140" spans="1:28">
      <c r="A140" s="253" t="s">
        <v>164</v>
      </c>
      <c r="B140" s="197"/>
      <c r="C140" s="197"/>
      <c r="D140" s="197"/>
      <c r="E140" s="197">
        <v>9</v>
      </c>
      <c r="F140" s="198">
        <v>9.5399999999999999E-2</v>
      </c>
      <c r="G140" s="254"/>
      <c r="H140" s="254"/>
      <c r="I140" s="250">
        <f t="shared" si="88"/>
        <v>0</v>
      </c>
      <c r="J140" s="255"/>
      <c r="K140" s="249">
        <f t="shared" si="85"/>
        <v>0</v>
      </c>
      <c r="L140" s="254"/>
      <c r="M140" s="254"/>
      <c r="N140" s="254"/>
      <c r="O140" s="249">
        <f t="shared" si="86"/>
        <v>0</v>
      </c>
      <c r="P140" s="254"/>
      <c r="Q140" s="254"/>
      <c r="R140" s="254"/>
      <c r="S140" s="249">
        <f t="shared" si="87"/>
        <v>0</v>
      </c>
      <c r="T140" s="254"/>
      <c r="U140" s="254"/>
      <c r="V140" s="254"/>
      <c r="W140" s="254"/>
      <c r="X140" s="254"/>
      <c r="Y140" s="254"/>
      <c r="Z140" s="254"/>
      <c r="AA140" s="254"/>
      <c r="AB140" s="199"/>
    </row>
    <row r="141" spans="1:28">
      <c r="A141" s="253" t="s">
        <v>165</v>
      </c>
      <c r="B141" s="197"/>
      <c r="C141" s="197"/>
      <c r="D141" s="197"/>
      <c r="E141" s="197">
        <v>9</v>
      </c>
      <c r="F141" s="198">
        <v>5.5800000000000002E-2</v>
      </c>
      <c r="G141" s="254"/>
      <c r="H141" s="254"/>
      <c r="I141" s="250">
        <f t="shared" si="88"/>
        <v>0</v>
      </c>
      <c r="J141" s="255"/>
      <c r="K141" s="249">
        <f t="shared" si="85"/>
        <v>0</v>
      </c>
      <c r="L141" s="254"/>
      <c r="M141" s="254"/>
      <c r="N141" s="254"/>
      <c r="O141" s="249">
        <f t="shared" si="86"/>
        <v>0</v>
      </c>
      <c r="P141" s="254"/>
      <c r="Q141" s="254"/>
      <c r="R141" s="254"/>
      <c r="S141" s="249">
        <f t="shared" si="87"/>
        <v>0</v>
      </c>
      <c r="T141" s="254"/>
      <c r="U141" s="254"/>
      <c r="V141" s="254"/>
      <c r="W141" s="254"/>
      <c r="X141" s="254"/>
      <c r="Y141" s="254"/>
      <c r="Z141" s="254"/>
      <c r="AA141" s="254"/>
      <c r="AB141" s="199"/>
    </row>
    <row r="142" spans="1:28" ht="110.25" customHeight="1">
      <c r="A142" s="253" t="s">
        <v>166</v>
      </c>
      <c r="B142" s="197"/>
      <c r="C142" s="197"/>
      <c r="D142" s="197"/>
      <c r="E142" s="197">
        <v>228</v>
      </c>
      <c r="F142" s="198">
        <v>0.80049999999999999</v>
      </c>
      <c r="G142" s="254">
        <v>0.44409999999999999</v>
      </c>
      <c r="H142" s="254">
        <v>0.44409999999999999</v>
      </c>
      <c r="I142" s="250">
        <f t="shared" si="88"/>
        <v>0.44409999999999999</v>
      </c>
      <c r="J142" s="233"/>
      <c r="K142" s="249">
        <f t="shared" si="85"/>
        <v>0.44409999999999999</v>
      </c>
      <c r="L142" s="254"/>
      <c r="M142" s="254"/>
      <c r="N142" s="254">
        <v>0.44409999999999999</v>
      </c>
      <c r="O142" s="249">
        <f t="shared" si="86"/>
        <v>0.44409999999999999</v>
      </c>
      <c r="P142" s="254"/>
      <c r="Q142" s="254"/>
      <c r="R142" s="254"/>
      <c r="S142" s="254">
        <f t="shared" si="87"/>
        <v>0</v>
      </c>
      <c r="T142" s="254"/>
      <c r="U142" s="254"/>
      <c r="V142" s="254"/>
      <c r="W142" s="254"/>
      <c r="X142" s="254"/>
      <c r="Y142" s="254"/>
      <c r="Z142" s="254"/>
      <c r="AA142" s="254"/>
      <c r="AB142" s="75"/>
    </row>
    <row r="143" spans="1:28">
      <c r="A143" s="253" t="s">
        <v>167</v>
      </c>
      <c r="B143" s="197"/>
      <c r="C143" s="197"/>
      <c r="D143" s="197"/>
      <c r="E143" s="197">
        <v>145</v>
      </c>
      <c r="F143" s="198">
        <v>0.20369999999999999</v>
      </c>
      <c r="G143" s="254">
        <v>4.1799999999999997E-2</v>
      </c>
      <c r="H143" s="254">
        <v>4.1799999999999997E-2</v>
      </c>
      <c r="I143" s="250">
        <f t="shared" si="88"/>
        <v>4.1799999999999997E-2</v>
      </c>
      <c r="J143" s="233"/>
      <c r="K143" s="249">
        <f t="shared" si="85"/>
        <v>4.1799999999999997E-2</v>
      </c>
      <c r="L143" s="254"/>
      <c r="M143" s="254"/>
      <c r="N143" s="254">
        <v>4.1799999999999997E-2</v>
      </c>
      <c r="O143" s="249">
        <f t="shared" si="86"/>
        <v>4.1799999999999997E-2</v>
      </c>
      <c r="P143" s="254"/>
      <c r="Q143" s="254"/>
      <c r="R143" s="254"/>
      <c r="S143" s="249">
        <f t="shared" si="87"/>
        <v>0</v>
      </c>
      <c r="T143" s="254"/>
      <c r="U143" s="254"/>
      <c r="V143" s="254"/>
      <c r="W143" s="254"/>
      <c r="X143" s="254"/>
      <c r="Y143" s="254"/>
      <c r="Z143" s="254"/>
      <c r="AA143" s="254"/>
      <c r="AB143" s="75"/>
    </row>
    <row r="144" spans="1:28">
      <c r="A144" s="253" t="s">
        <v>168</v>
      </c>
      <c r="B144" s="197"/>
      <c r="C144" s="197"/>
      <c r="D144" s="197"/>
      <c r="E144" s="197">
        <v>101</v>
      </c>
      <c r="F144" s="198">
        <v>0.5897</v>
      </c>
      <c r="G144" s="254">
        <v>0.34300000000000003</v>
      </c>
      <c r="H144" s="254">
        <v>0.34300000000000003</v>
      </c>
      <c r="I144" s="250">
        <f t="shared" si="88"/>
        <v>0.34300000000000003</v>
      </c>
      <c r="J144" s="233"/>
      <c r="K144" s="249">
        <f t="shared" si="85"/>
        <v>0.34300000000000003</v>
      </c>
      <c r="L144" s="254"/>
      <c r="M144" s="254"/>
      <c r="N144" s="254">
        <v>0.34300000000000003</v>
      </c>
      <c r="O144" s="249">
        <f t="shared" si="86"/>
        <v>0.34300000000000003</v>
      </c>
      <c r="P144" s="254"/>
      <c r="Q144" s="254"/>
      <c r="R144" s="254"/>
      <c r="S144" s="249">
        <f t="shared" si="87"/>
        <v>0</v>
      </c>
      <c r="T144" s="254"/>
      <c r="U144" s="254"/>
      <c r="V144" s="254"/>
      <c r="W144" s="254"/>
      <c r="X144" s="254"/>
      <c r="Y144" s="254"/>
      <c r="Z144" s="254"/>
      <c r="AA144" s="254"/>
      <c r="AB144" s="75"/>
    </row>
    <row r="145" spans="1:28">
      <c r="A145" s="253" t="s">
        <v>169</v>
      </c>
      <c r="B145" s="197"/>
      <c r="C145" s="197"/>
      <c r="D145" s="197"/>
      <c r="E145" s="197">
        <v>6</v>
      </c>
      <c r="F145" s="198">
        <v>3.8600000000000002E-2</v>
      </c>
      <c r="G145" s="254">
        <v>1.2800000000000001E-2</v>
      </c>
      <c r="H145" s="254">
        <v>1.2800000000000001E-2</v>
      </c>
      <c r="I145" s="250">
        <f t="shared" si="88"/>
        <v>1.2800000000000001E-2</v>
      </c>
      <c r="J145" s="255"/>
      <c r="K145" s="249">
        <f t="shared" si="85"/>
        <v>1.2800000000000001E-2</v>
      </c>
      <c r="L145" s="254"/>
      <c r="M145" s="254"/>
      <c r="N145" s="254">
        <v>1.2800000000000001E-2</v>
      </c>
      <c r="O145" s="249">
        <f t="shared" si="86"/>
        <v>1.2800000000000001E-2</v>
      </c>
      <c r="P145" s="254"/>
      <c r="Q145" s="254"/>
      <c r="R145" s="254"/>
      <c r="S145" s="249">
        <f t="shared" si="87"/>
        <v>0</v>
      </c>
      <c r="T145" s="254"/>
      <c r="U145" s="254"/>
      <c r="V145" s="254"/>
      <c r="W145" s="254"/>
      <c r="X145" s="254"/>
      <c r="Y145" s="254"/>
      <c r="Z145" s="254"/>
      <c r="AA145" s="254"/>
      <c r="AB145" s="61"/>
    </row>
    <row r="146" spans="1:28">
      <c r="A146" s="253" t="s">
        <v>170</v>
      </c>
      <c r="B146" s="197"/>
      <c r="C146" s="197"/>
      <c r="D146" s="197"/>
      <c r="E146" s="197">
        <v>58</v>
      </c>
      <c r="F146" s="198">
        <v>0.23039999999999999</v>
      </c>
      <c r="G146" s="254">
        <v>7.2499999999999995E-2</v>
      </c>
      <c r="H146" s="254">
        <v>7.2499999999999995E-2</v>
      </c>
      <c r="I146" s="250">
        <f t="shared" si="88"/>
        <v>7.2499999999999995E-2</v>
      </c>
      <c r="J146" s="233"/>
      <c r="K146" s="249">
        <f t="shared" si="85"/>
        <v>7.2499999999999995E-2</v>
      </c>
      <c r="L146" s="254"/>
      <c r="M146" s="254"/>
      <c r="N146" s="254">
        <v>7.2499999999999995E-2</v>
      </c>
      <c r="O146" s="249">
        <f t="shared" si="86"/>
        <v>7.2499999999999995E-2</v>
      </c>
      <c r="P146" s="254"/>
      <c r="Q146" s="254"/>
      <c r="R146" s="254"/>
      <c r="S146" s="249">
        <f t="shared" si="87"/>
        <v>0</v>
      </c>
      <c r="T146" s="254"/>
      <c r="U146" s="254"/>
      <c r="V146" s="254"/>
      <c r="W146" s="254"/>
      <c r="X146" s="254"/>
      <c r="Y146" s="254"/>
      <c r="Z146" s="254"/>
      <c r="AA146" s="254"/>
      <c r="AB146" s="75"/>
    </row>
    <row r="147" spans="1:28">
      <c r="A147" s="253" t="s">
        <v>171</v>
      </c>
      <c r="B147" s="197"/>
      <c r="C147" s="197"/>
      <c r="D147" s="197"/>
      <c r="E147" s="197">
        <v>2</v>
      </c>
      <c r="F147" s="198">
        <v>0.04</v>
      </c>
      <c r="G147" s="254">
        <v>0.04</v>
      </c>
      <c r="H147" s="254">
        <v>0.04</v>
      </c>
      <c r="I147" s="250">
        <f t="shared" si="88"/>
        <v>0.04</v>
      </c>
      <c r="J147" s="255"/>
      <c r="K147" s="249">
        <f t="shared" si="85"/>
        <v>0.04</v>
      </c>
      <c r="L147" s="254"/>
      <c r="M147" s="254"/>
      <c r="N147" s="254">
        <v>0.04</v>
      </c>
      <c r="O147" s="249">
        <f t="shared" si="86"/>
        <v>0.04</v>
      </c>
      <c r="P147" s="254"/>
      <c r="Q147" s="254"/>
      <c r="R147" s="254"/>
      <c r="S147" s="249">
        <f t="shared" si="87"/>
        <v>0</v>
      </c>
      <c r="T147" s="254"/>
      <c r="U147" s="254"/>
      <c r="V147" s="254"/>
      <c r="W147" s="254"/>
      <c r="X147" s="254"/>
      <c r="Y147" s="254"/>
      <c r="Z147" s="254"/>
      <c r="AA147" s="254"/>
      <c r="AB147" s="61"/>
    </row>
    <row r="148" spans="1:28">
      <c r="A148" s="253" t="s">
        <v>172</v>
      </c>
      <c r="B148" s="197"/>
      <c r="C148" s="197"/>
      <c r="D148" s="197"/>
      <c r="E148" s="197">
        <v>20</v>
      </c>
      <c r="F148" s="198">
        <v>0.04</v>
      </c>
      <c r="G148" s="254"/>
      <c r="H148" s="254"/>
      <c r="I148" s="250">
        <f t="shared" si="88"/>
        <v>0</v>
      </c>
      <c r="J148" s="255"/>
      <c r="K148" s="249">
        <f t="shared" si="85"/>
        <v>0</v>
      </c>
      <c r="L148" s="254"/>
      <c r="M148" s="254"/>
      <c r="N148" s="254"/>
      <c r="O148" s="249">
        <f t="shared" si="86"/>
        <v>0</v>
      </c>
      <c r="P148" s="254"/>
      <c r="Q148" s="254"/>
      <c r="R148" s="254"/>
      <c r="S148" s="249">
        <f t="shared" si="87"/>
        <v>0</v>
      </c>
      <c r="T148" s="254"/>
      <c r="U148" s="254"/>
      <c r="V148" s="254"/>
      <c r="W148" s="254"/>
      <c r="X148" s="254"/>
      <c r="Y148" s="254"/>
      <c r="Z148" s="254"/>
      <c r="AA148" s="254"/>
      <c r="AB148" s="61"/>
    </row>
    <row r="149" spans="1:28">
      <c r="A149" s="253" t="s">
        <v>173</v>
      </c>
      <c r="B149" s="197"/>
      <c r="C149" s="197"/>
      <c r="D149" s="197"/>
      <c r="E149" s="197">
        <v>2</v>
      </c>
      <c r="F149" s="198">
        <v>2.8000000000000001E-2</v>
      </c>
      <c r="G149" s="254">
        <v>1.4E-2</v>
      </c>
      <c r="H149" s="254">
        <v>1.4E-2</v>
      </c>
      <c r="I149" s="250">
        <f t="shared" si="88"/>
        <v>1.4E-2</v>
      </c>
      <c r="J149" s="255"/>
      <c r="K149" s="249">
        <f t="shared" si="85"/>
        <v>1.4E-2</v>
      </c>
      <c r="L149" s="254"/>
      <c r="M149" s="254"/>
      <c r="N149" s="254">
        <v>1.4E-2</v>
      </c>
      <c r="O149" s="249">
        <f t="shared" si="86"/>
        <v>1.4E-2</v>
      </c>
      <c r="P149" s="254"/>
      <c r="Q149" s="254"/>
      <c r="R149" s="254"/>
      <c r="S149" s="249">
        <f t="shared" si="87"/>
        <v>0</v>
      </c>
      <c r="T149" s="254"/>
      <c r="U149" s="254"/>
      <c r="V149" s="254"/>
      <c r="W149" s="254"/>
      <c r="X149" s="254"/>
      <c r="Y149" s="254"/>
      <c r="Z149" s="254"/>
      <c r="AA149" s="254"/>
      <c r="AB149" s="75"/>
    </row>
    <row r="150" spans="1:28">
      <c r="A150" s="253" t="s">
        <v>174</v>
      </c>
      <c r="B150" s="197"/>
      <c r="C150" s="197"/>
      <c r="D150" s="197"/>
      <c r="E150" s="197">
        <v>8</v>
      </c>
      <c r="F150" s="198">
        <v>2.2800000000000001E-2</v>
      </c>
      <c r="G150" s="254">
        <v>0.01</v>
      </c>
      <c r="H150" s="254">
        <v>0.01</v>
      </c>
      <c r="I150" s="250">
        <f t="shared" si="88"/>
        <v>0.01</v>
      </c>
      <c r="J150" s="255"/>
      <c r="K150" s="249">
        <f t="shared" si="85"/>
        <v>0.01</v>
      </c>
      <c r="L150" s="254"/>
      <c r="M150" s="254"/>
      <c r="N150" s="254">
        <v>0.01</v>
      </c>
      <c r="O150" s="249">
        <f t="shared" si="86"/>
        <v>0.01</v>
      </c>
      <c r="P150" s="254"/>
      <c r="Q150" s="254"/>
      <c r="R150" s="254"/>
      <c r="S150" s="249">
        <f t="shared" si="87"/>
        <v>0</v>
      </c>
      <c r="T150" s="254"/>
      <c r="U150" s="254"/>
      <c r="V150" s="254"/>
      <c r="W150" s="254"/>
      <c r="X150" s="254"/>
      <c r="Y150" s="254"/>
      <c r="Z150" s="254"/>
      <c r="AA150" s="254"/>
      <c r="AB150" s="61"/>
    </row>
    <row r="151" spans="1:28">
      <c r="A151" s="253" t="s">
        <v>175</v>
      </c>
      <c r="B151" s="197"/>
      <c r="C151" s="197"/>
      <c r="D151" s="197"/>
      <c r="E151" s="197">
        <v>1</v>
      </c>
      <c r="F151" s="198">
        <v>3.2000000000000002E-3</v>
      </c>
      <c r="G151" s="254"/>
      <c r="H151" s="254"/>
      <c r="I151" s="250">
        <f t="shared" si="88"/>
        <v>0</v>
      </c>
      <c r="J151" s="255"/>
      <c r="K151" s="249">
        <f t="shared" si="85"/>
        <v>0</v>
      </c>
      <c r="L151" s="254"/>
      <c r="M151" s="254"/>
      <c r="N151" s="254"/>
      <c r="O151" s="249">
        <f t="shared" si="86"/>
        <v>0</v>
      </c>
      <c r="P151" s="254"/>
      <c r="Q151" s="254"/>
      <c r="R151" s="254"/>
      <c r="S151" s="249">
        <f t="shared" si="87"/>
        <v>0</v>
      </c>
      <c r="T151" s="254"/>
      <c r="U151" s="254"/>
      <c r="V151" s="254"/>
      <c r="W151" s="254"/>
      <c r="X151" s="254"/>
      <c r="Y151" s="254"/>
      <c r="Z151" s="254"/>
      <c r="AA151" s="254"/>
      <c r="AB151" s="61"/>
    </row>
    <row r="152" spans="1:28">
      <c r="A152" s="253" t="s">
        <v>176</v>
      </c>
      <c r="B152" s="197"/>
      <c r="C152" s="197"/>
      <c r="D152" s="197"/>
      <c r="E152" s="197">
        <v>2</v>
      </c>
      <c r="F152" s="198">
        <v>1.6E-2</v>
      </c>
      <c r="G152" s="254">
        <v>8.0000000000000002E-3</v>
      </c>
      <c r="H152" s="254">
        <v>8.0000000000000002E-3</v>
      </c>
      <c r="I152" s="250">
        <f t="shared" si="88"/>
        <v>8.0000000000000002E-3</v>
      </c>
      <c r="J152" s="255"/>
      <c r="K152" s="249">
        <f t="shared" si="85"/>
        <v>8.0000000000000002E-3</v>
      </c>
      <c r="L152" s="254"/>
      <c r="M152" s="254"/>
      <c r="N152" s="254">
        <v>8.0000000000000002E-3</v>
      </c>
      <c r="O152" s="249">
        <f t="shared" si="86"/>
        <v>8.0000000000000002E-3</v>
      </c>
      <c r="P152" s="254"/>
      <c r="Q152" s="254"/>
      <c r="R152" s="254"/>
      <c r="S152" s="249">
        <f t="shared" si="87"/>
        <v>0</v>
      </c>
      <c r="T152" s="254"/>
      <c r="U152" s="254"/>
      <c r="V152" s="254"/>
      <c r="W152" s="254"/>
      <c r="X152" s="254"/>
      <c r="Y152" s="254"/>
      <c r="Z152" s="254"/>
      <c r="AA152" s="254"/>
      <c r="AB152" s="61"/>
    </row>
    <row r="153" spans="1:28">
      <c r="A153" s="253" t="s">
        <v>177</v>
      </c>
      <c r="B153" s="197"/>
      <c r="C153" s="197"/>
      <c r="D153" s="197"/>
      <c r="E153" s="197">
        <v>6</v>
      </c>
      <c r="F153" s="227">
        <v>3.1E-2</v>
      </c>
      <c r="G153" s="254">
        <v>1.8499999999999999E-2</v>
      </c>
      <c r="H153" s="254">
        <v>1.8499999999999999E-2</v>
      </c>
      <c r="I153" s="250">
        <f t="shared" si="88"/>
        <v>1.8499999999999999E-2</v>
      </c>
      <c r="J153" s="255"/>
      <c r="K153" s="249">
        <f t="shared" si="85"/>
        <v>1.8499999999999999E-2</v>
      </c>
      <c r="L153" s="254"/>
      <c r="M153" s="254"/>
      <c r="N153" s="254">
        <v>1.8499999999999999E-2</v>
      </c>
      <c r="O153" s="249">
        <f t="shared" si="86"/>
        <v>1.8499999999999999E-2</v>
      </c>
      <c r="P153" s="254"/>
      <c r="Q153" s="254"/>
      <c r="R153" s="254"/>
      <c r="S153" s="249">
        <f t="shared" si="87"/>
        <v>0</v>
      </c>
      <c r="T153" s="254"/>
      <c r="U153" s="254"/>
      <c r="V153" s="254"/>
      <c r="W153" s="254"/>
      <c r="X153" s="254"/>
      <c r="Y153" s="254"/>
      <c r="Z153" s="254"/>
      <c r="AA153" s="254"/>
      <c r="AB153" s="75"/>
    </row>
    <row r="154" spans="1:28">
      <c r="A154" s="253" t="s">
        <v>178</v>
      </c>
      <c r="B154" s="197"/>
      <c r="C154" s="197"/>
      <c r="D154" s="197"/>
      <c r="E154" s="197">
        <v>3</v>
      </c>
      <c r="F154" s="227">
        <v>2.2499999999999999E-2</v>
      </c>
      <c r="G154" s="254">
        <v>2.2499999999999999E-2</v>
      </c>
      <c r="H154" s="254">
        <v>2.2499999999999999E-2</v>
      </c>
      <c r="I154" s="250">
        <f t="shared" si="88"/>
        <v>2.2499999999999999E-2</v>
      </c>
      <c r="J154" s="255"/>
      <c r="K154" s="249">
        <f t="shared" si="85"/>
        <v>2.2499999999999999E-2</v>
      </c>
      <c r="L154" s="254"/>
      <c r="M154" s="254"/>
      <c r="N154" s="254">
        <v>2.2499999999999999E-2</v>
      </c>
      <c r="O154" s="249">
        <f t="shared" si="86"/>
        <v>2.2499999999999999E-2</v>
      </c>
      <c r="P154" s="254"/>
      <c r="Q154" s="254"/>
      <c r="R154" s="254"/>
      <c r="S154" s="249">
        <f t="shared" si="87"/>
        <v>0</v>
      </c>
      <c r="T154" s="254"/>
      <c r="U154" s="254"/>
      <c r="V154" s="254"/>
      <c r="W154" s="254"/>
      <c r="X154" s="254"/>
      <c r="Y154" s="254"/>
      <c r="Z154" s="254"/>
      <c r="AA154" s="254"/>
      <c r="AB154" s="75"/>
    </row>
    <row r="155" spans="1:28">
      <c r="A155" s="253" t="s">
        <v>179</v>
      </c>
      <c r="B155" s="197"/>
      <c r="C155" s="197"/>
      <c r="D155" s="197"/>
      <c r="E155" s="197">
        <v>5</v>
      </c>
      <c r="F155" s="227">
        <v>9.0999999999999998E-2</v>
      </c>
      <c r="G155" s="254"/>
      <c r="H155" s="254"/>
      <c r="I155" s="250">
        <f t="shared" si="88"/>
        <v>0</v>
      </c>
      <c r="J155" s="255"/>
      <c r="K155" s="249">
        <f t="shared" si="85"/>
        <v>0</v>
      </c>
      <c r="L155" s="254"/>
      <c r="M155" s="254"/>
      <c r="N155" s="254"/>
      <c r="O155" s="249">
        <f t="shared" si="86"/>
        <v>0</v>
      </c>
      <c r="P155" s="254"/>
      <c r="Q155" s="254"/>
      <c r="R155" s="254"/>
      <c r="S155" s="249">
        <f t="shared" si="87"/>
        <v>0</v>
      </c>
      <c r="T155" s="254"/>
      <c r="U155" s="254"/>
      <c r="V155" s="254"/>
      <c r="W155" s="254"/>
      <c r="X155" s="254"/>
      <c r="Y155" s="254"/>
      <c r="Z155" s="254"/>
      <c r="AA155" s="254"/>
      <c r="AB155" s="61"/>
    </row>
    <row r="156" spans="1:28">
      <c r="A156" s="253" t="s">
        <v>180</v>
      </c>
      <c r="B156" s="197"/>
      <c r="C156" s="197"/>
      <c r="D156" s="197"/>
      <c r="E156" s="197">
        <v>1</v>
      </c>
      <c r="F156" s="227">
        <v>2E-3</v>
      </c>
      <c r="G156" s="254"/>
      <c r="H156" s="254"/>
      <c r="I156" s="250">
        <f t="shared" si="88"/>
        <v>0</v>
      </c>
      <c r="J156" s="255"/>
      <c r="K156" s="249">
        <f t="shared" si="85"/>
        <v>0</v>
      </c>
      <c r="L156" s="254"/>
      <c r="M156" s="254"/>
      <c r="N156" s="254"/>
      <c r="O156" s="249">
        <f t="shared" si="86"/>
        <v>0</v>
      </c>
      <c r="P156" s="254"/>
      <c r="Q156" s="254"/>
      <c r="R156" s="254"/>
      <c r="S156" s="249">
        <f t="shared" si="87"/>
        <v>0</v>
      </c>
      <c r="T156" s="254"/>
      <c r="U156" s="254"/>
      <c r="V156" s="254"/>
      <c r="W156" s="254"/>
      <c r="X156" s="254"/>
      <c r="Y156" s="254"/>
      <c r="Z156" s="254"/>
      <c r="AA156" s="254"/>
      <c r="AB156" s="61"/>
    </row>
    <row r="157" spans="1:28">
      <c r="A157" s="253" t="s">
        <v>181</v>
      </c>
      <c r="B157" s="197"/>
      <c r="C157" s="197"/>
      <c r="D157" s="197"/>
      <c r="E157" s="197">
        <v>31</v>
      </c>
      <c r="F157" s="227">
        <v>0.10879999999999999</v>
      </c>
      <c r="G157" s="254">
        <v>4.9500000000000002E-2</v>
      </c>
      <c r="H157" s="254">
        <v>4.9500000000000002E-2</v>
      </c>
      <c r="I157" s="250">
        <f t="shared" si="88"/>
        <v>4.9500000000000002E-2</v>
      </c>
      <c r="J157" s="255"/>
      <c r="K157" s="249">
        <f t="shared" si="85"/>
        <v>4.9500000000000002E-2</v>
      </c>
      <c r="L157" s="254"/>
      <c r="M157" s="254"/>
      <c r="N157" s="254">
        <v>4.9500000000000002E-2</v>
      </c>
      <c r="O157" s="249">
        <f t="shared" si="86"/>
        <v>4.9500000000000002E-2</v>
      </c>
      <c r="P157" s="254"/>
      <c r="Q157" s="254"/>
      <c r="R157" s="254"/>
      <c r="S157" s="249">
        <f t="shared" si="87"/>
        <v>0</v>
      </c>
      <c r="T157" s="254"/>
      <c r="U157" s="254"/>
      <c r="V157" s="254"/>
      <c r="W157" s="254"/>
      <c r="X157" s="254"/>
      <c r="Y157" s="254"/>
      <c r="Z157" s="254"/>
      <c r="AA157" s="254"/>
      <c r="AB157" s="61"/>
    </row>
    <row r="158" spans="1:28">
      <c r="A158" s="253" t="s">
        <v>182</v>
      </c>
      <c r="B158" s="197"/>
      <c r="C158" s="197"/>
      <c r="D158" s="197"/>
      <c r="E158" s="197">
        <v>1</v>
      </c>
      <c r="F158" s="227">
        <v>0.01</v>
      </c>
      <c r="G158" s="254">
        <v>0.01</v>
      </c>
      <c r="H158" s="254">
        <v>0.01</v>
      </c>
      <c r="I158" s="250">
        <f t="shared" si="88"/>
        <v>0.01</v>
      </c>
      <c r="J158" s="255"/>
      <c r="K158" s="249">
        <f t="shared" si="85"/>
        <v>0.01</v>
      </c>
      <c r="L158" s="254"/>
      <c r="M158" s="254"/>
      <c r="N158" s="254">
        <v>0.01</v>
      </c>
      <c r="O158" s="249">
        <f t="shared" si="86"/>
        <v>0.01</v>
      </c>
      <c r="P158" s="254"/>
      <c r="Q158" s="254"/>
      <c r="R158" s="254"/>
      <c r="S158" s="249">
        <f t="shared" si="87"/>
        <v>0</v>
      </c>
      <c r="T158" s="254"/>
      <c r="U158" s="254"/>
      <c r="V158" s="254"/>
      <c r="W158" s="254"/>
      <c r="X158" s="254"/>
      <c r="Y158" s="254"/>
      <c r="Z158" s="254"/>
      <c r="AA158" s="254"/>
      <c r="AB158" s="61"/>
    </row>
    <row r="159" spans="1:28">
      <c r="A159" s="253" t="s">
        <v>183</v>
      </c>
      <c r="B159" s="197"/>
      <c r="C159" s="197"/>
      <c r="D159" s="197"/>
      <c r="E159" s="197">
        <v>2</v>
      </c>
      <c r="F159" s="227">
        <v>8.0000000000000002E-3</v>
      </c>
      <c r="G159" s="254"/>
      <c r="H159" s="254"/>
      <c r="I159" s="250">
        <f t="shared" si="88"/>
        <v>0</v>
      </c>
      <c r="J159" s="255"/>
      <c r="K159" s="249">
        <f t="shared" si="85"/>
        <v>0</v>
      </c>
      <c r="L159" s="254"/>
      <c r="M159" s="254"/>
      <c r="N159" s="254"/>
      <c r="O159" s="249">
        <f t="shared" si="86"/>
        <v>0</v>
      </c>
      <c r="P159" s="254"/>
      <c r="Q159" s="254"/>
      <c r="R159" s="254"/>
      <c r="S159" s="249">
        <f t="shared" si="87"/>
        <v>0</v>
      </c>
      <c r="T159" s="254"/>
      <c r="U159" s="254"/>
      <c r="V159" s="254"/>
      <c r="W159" s="254"/>
      <c r="X159" s="254"/>
      <c r="Y159" s="254"/>
      <c r="Z159" s="254"/>
      <c r="AA159" s="254"/>
      <c r="AB159" s="61"/>
    </row>
    <row r="160" spans="1:28">
      <c r="A160" s="253" t="s">
        <v>184</v>
      </c>
      <c r="B160" s="197"/>
      <c r="C160" s="197"/>
      <c r="D160" s="197"/>
      <c r="E160" s="197">
        <v>1</v>
      </c>
      <c r="F160" s="227">
        <v>1.7000000000000001E-2</v>
      </c>
      <c r="G160" s="254">
        <v>1.7000000000000001E-2</v>
      </c>
      <c r="H160" s="254">
        <v>1.7000000000000001E-2</v>
      </c>
      <c r="I160" s="250">
        <f t="shared" si="88"/>
        <v>1.7000000000000001E-2</v>
      </c>
      <c r="J160" s="255"/>
      <c r="K160" s="249">
        <f t="shared" si="85"/>
        <v>1.7000000000000001E-2</v>
      </c>
      <c r="L160" s="254"/>
      <c r="M160" s="254"/>
      <c r="N160" s="254">
        <v>1.7000000000000001E-2</v>
      </c>
      <c r="O160" s="249">
        <f t="shared" si="86"/>
        <v>1.7000000000000001E-2</v>
      </c>
      <c r="P160" s="254"/>
      <c r="Q160" s="254"/>
      <c r="R160" s="254"/>
      <c r="S160" s="249">
        <f t="shared" si="87"/>
        <v>0</v>
      </c>
      <c r="T160" s="254"/>
      <c r="U160" s="254"/>
      <c r="V160" s="254"/>
      <c r="W160" s="254"/>
      <c r="X160" s="254"/>
      <c r="Y160" s="254"/>
      <c r="Z160" s="254"/>
      <c r="AA160" s="254"/>
      <c r="AB160" s="61"/>
    </row>
    <row r="161" spans="1:28">
      <c r="A161" s="253" t="s">
        <v>185</v>
      </c>
      <c r="B161" s="197"/>
      <c r="C161" s="197"/>
      <c r="D161" s="197"/>
      <c r="E161" s="197">
        <v>1</v>
      </c>
      <c r="F161" s="227">
        <v>6.0000000000000001E-3</v>
      </c>
      <c r="G161" s="254"/>
      <c r="H161" s="254"/>
      <c r="I161" s="250">
        <f t="shared" si="88"/>
        <v>0</v>
      </c>
      <c r="J161" s="255"/>
      <c r="K161" s="249">
        <f t="shared" si="85"/>
        <v>0</v>
      </c>
      <c r="L161" s="254"/>
      <c r="M161" s="254"/>
      <c r="N161" s="254"/>
      <c r="O161" s="249">
        <f t="shared" si="86"/>
        <v>0</v>
      </c>
      <c r="P161" s="254"/>
      <c r="Q161" s="254"/>
      <c r="R161" s="254"/>
      <c r="S161" s="249">
        <f t="shared" si="87"/>
        <v>0</v>
      </c>
      <c r="T161" s="254"/>
      <c r="U161" s="254"/>
      <c r="V161" s="254"/>
      <c r="W161" s="254"/>
      <c r="X161" s="254"/>
      <c r="Y161" s="254"/>
      <c r="Z161" s="254"/>
      <c r="AA161" s="254"/>
      <c r="AB161" s="61"/>
    </row>
    <row r="162" spans="1:28">
      <c r="A162" s="253" t="s">
        <v>186</v>
      </c>
      <c r="B162" s="197"/>
      <c r="C162" s="197"/>
      <c r="D162" s="197"/>
      <c r="E162" s="197">
        <v>1</v>
      </c>
      <c r="F162" s="227">
        <v>1.38E-2</v>
      </c>
      <c r="G162" s="254"/>
      <c r="H162" s="254"/>
      <c r="I162" s="250">
        <f t="shared" si="88"/>
        <v>0</v>
      </c>
      <c r="J162" s="255"/>
      <c r="K162" s="249">
        <f t="shared" si="85"/>
        <v>0</v>
      </c>
      <c r="L162" s="254"/>
      <c r="M162" s="254"/>
      <c r="N162" s="254"/>
      <c r="O162" s="249">
        <f t="shared" si="86"/>
        <v>0</v>
      </c>
      <c r="P162" s="254"/>
      <c r="Q162" s="254"/>
      <c r="R162" s="254"/>
      <c r="S162" s="249">
        <f t="shared" si="87"/>
        <v>0</v>
      </c>
      <c r="T162" s="254"/>
      <c r="U162" s="254"/>
      <c r="V162" s="254"/>
      <c r="W162" s="254"/>
      <c r="X162" s="254"/>
      <c r="Y162" s="254"/>
      <c r="Z162" s="254"/>
      <c r="AA162" s="254"/>
      <c r="AB162" s="61"/>
    </row>
    <row r="163" spans="1:28">
      <c r="A163" s="253" t="s">
        <v>187</v>
      </c>
      <c r="B163" s="197"/>
      <c r="C163" s="197"/>
      <c r="D163" s="197"/>
      <c r="E163" s="197">
        <v>1</v>
      </c>
      <c r="F163" s="227">
        <v>4.7999999999999996E-3</v>
      </c>
      <c r="G163" s="254"/>
      <c r="H163" s="254"/>
      <c r="I163" s="250">
        <f t="shared" si="88"/>
        <v>0</v>
      </c>
      <c r="J163" s="255"/>
      <c r="K163" s="249">
        <f t="shared" si="85"/>
        <v>0</v>
      </c>
      <c r="L163" s="254"/>
      <c r="M163" s="254"/>
      <c r="N163" s="254"/>
      <c r="O163" s="249">
        <f t="shared" si="86"/>
        <v>0</v>
      </c>
      <c r="P163" s="254"/>
      <c r="Q163" s="254"/>
      <c r="R163" s="254"/>
      <c r="S163" s="249">
        <f t="shared" si="87"/>
        <v>0</v>
      </c>
      <c r="T163" s="254"/>
      <c r="U163" s="254"/>
      <c r="V163" s="254"/>
      <c r="W163" s="254"/>
      <c r="X163" s="254"/>
      <c r="Y163" s="254"/>
      <c r="Z163" s="254"/>
      <c r="AA163" s="254"/>
      <c r="AB163" s="61"/>
    </row>
    <row r="164" spans="1:28">
      <c r="A164" s="253" t="s">
        <v>188</v>
      </c>
      <c r="B164" s="197"/>
      <c r="C164" s="197"/>
      <c r="D164" s="197"/>
      <c r="E164" s="197">
        <v>8</v>
      </c>
      <c r="F164" s="227">
        <v>0.08</v>
      </c>
      <c r="G164" s="254"/>
      <c r="H164" s="254"/>
      <c r="I164" s="250">
        <f t="shared" si="88"/>
        <v>0</v>
      </c>
      <c r="J164" s="255"/>
      <c r="K164" s="249">
        <f t="shared" si="85"/>
        <v>0</v>
      </c>
      <c r="L164" s="254"/>
      <c r="M164" s="254"/>
      <c r="N164" s="254"/>
      <c r="O164" s="249">
        <f t="shared" si="86"/>
        <v>0</v>
      </c>
      <c r="P164" s="254"/>
      <c r="Q164" s="254"/>
      <c r="R164" s="254"/>
      <c r="S164" s="249">
        <f t="shared" si="87"/>
        <v>0</v>
      </c>
      <c r="T164" s="254"/>
      <c r="U164" s="254"/>
      <c r="V164" s="254"/>
      <c r="W164" s="254"/>
      <c r="X164" s="254"/>
      <c r="Y164" s="254"/>
      <c r="Z164" s="254"/>
      <c r="AA164" s="254"/>
      <c r="AB164" s="61"/>
    </row>
    <row r="165" spans="1:28">
      <c r="A165" s="253" t="s">
        <v>189</v>
      </c>
      <c r="B165" s="197"/>
      <c r="C165" s="197"/>
      <c r="D165" s="197"/>
      <c r="E165" s="197">
        <v>2</v>
      </c>
      <c r="F165" s="227">
        <v>6.6400000000000001E-2</v>
      </c>
      <c r="G165" s="254"/>
      <c r="H165" s="254"/>
      <c r="I165" s="250">
        <f t="shared" si="88"/>
        <v>0</v>
      </c>
      <c r="J165" s="255"/>
      <c r="K165" s="249">
        <f t="shared" si="85"/>
        <v>0</v>
      </c>
      <c r="L165" s="254"/>
      <c r="M165" s="254"/>
      <c r="N165" s="254"/>
      <c r="O165" s="249">
        <f t="shared" si="86"/>
        <v>0</v>
      </c>
      <c r="P165" s="254"/>
      <c r="Q165" s="254"/>
      <c r="R165" s="254"/>
      <c r="S165" s="249">
        <f t="shared" si="87"/>
        <v>0</v>
      </c>
      <c r="T165" s="254"/>
      <c r="U165" s="254"/>
      <c r="V165" s="254"/>
      <c r="W165" s="254"/>
      <c r="X165" s="254"/>
      <c r="Y165" s="254"/>
      <c r="Z165" s="254"/>
      <c r="AA165" s="254"/>
      <c r="AB165" s="61"/>
    </row>
    <row r="166" spans="1:28">
      <c r="A166" s="253" t="s">
        <v>190</v>
      </c>
      <c r="B166" s="197"/>
      <c r="C166" s="197"/>
      <c r="D166" s="197"/>
      <c r="E166" s="197">
        <v>8</v>
      </c>
      <c r="F166" s="227">
        <v>6.4000000000000003E-3</v>
      </c>
      <c r="G166" s="254"/>
      <c r="H166" s="254"/>
      <c r="I166" s="250">
        <f t="shared" si="88"/>
        <v>0</v>
      </c>
      <c r="J166" s="255"/>
      <c r="K166" s="249">
        <f t="shared" si="85"/>
        <v>0</v>
      </c>
      <c r="L166" s="254"/>
      <c r="M166" s="254"/>
      <c r="N166" s="254"/>
      <c r="O166" s="249">
        <f t="shared" si="86"/>
        <v>0</v>
      </c>
      <c r="P166" s="254"/>
      <c r="Q166" s="254"/>
      <c r="R166" s="254"/>
      <c r="S166" s="249">
        <f t="shared" si="87"/>
        <v>0</v>
      </c>
      <c r="T166" s="254"/>
      <c r="U166" s="254"/>
      <c r="V166" s="254"/>
      <c r="W166" s="254"/>
      <c r="X166" s="254"/>
      <c r="Y166" s="254"/>
      <c r="Z166" s="254"/>
      <c r="AA166" s="254"/>
      <c r="AB166" s="61"/>
    </row>
    <row r="167" spans="1:28">
      <c r="A167" s="253" t="s">
        <v>191</v>
      </c>
      <c r="B167" s="197"/>
      <c r="C167" s="197"/>
      <c r="D167" s="197"/>
      <c r="E167" s="197">
        <v>8</v>
      </c>
      <c r="F167" s="227">
        <v>0.1173</v>
      </c>
      <c r="G167" s="254">
        <v>8.2299999999999998E-2</v>
      </c>
      <c r="H167" s="254">
        <v>8.2299999999999998E-2</v>
      </c>
      <c r="I167" s="250">
        <f t="shared" si="88"/>
        <v>8.2299999999999998E-2</v>
      </c>
      <c r="J167" s="255"/>
      <c r="K167" s="249">
        <f t="shared" si="85"/>
        <v>8.2299999999999998E-2</v>
      </c>
      <c r="L167" s="254"/>
      <c r="M167" s="254"/>
      <c r="N167" s="254">
        <v>8.2299999999999998E-2</v>
      </c>
      <c r="O167" s="249">
        <f t="shared" si="86"/>
        <v>8.2299999999999998E-2</v>
      </c>
      <c r="P167" s="254"/>
      <c r="Q167" s="254"/>
      <c r="R167" s="254"/>
      <c r="S167" s="249">
        <f t="shared" si="87"/>
        <v>0</v>
      </c>
      <c r="T167" s="254"/>
      <c r="U167" s="254"/>
      <c r="V167" s="254"/>
      <c r="W167" s="254"/>
      <c r="X167" s="254"/>
      <c r="Y167" s="254"/>
      <c r="Z167" s="254"/>
      <c r="AA167" s="254"/>
      <c r="AB167" s="75"/>
    </row>
    <row r="168" spans="1:28">
      <c r="A168" s="253" t="s">
        <v>192</v>
      </c>
      <c r="B168" s="197"/>
      <c r="C168" s="197"/>
      <c r="D168" s="197"/>
      <c r="E168" s="197">
        <v>40</v>
      </c>
      <c r="F168" s="227">
        <v>0.43630000000000002</v>
      </c>
      <c r="G168" s="254">
        <v>0</v>
      </c>
      <c r="H168" s="254">
        <v>0</v>
      </c>
      <c r="I168" s="250">
        <f t="shared" si="88"/>
        <v>0</v>
      </c>
      <c r="J168" s="255"/>
      <c r="K168" s="249">
        <f t="shared" si="85"/>
        <v>0</v>
      </c>
      <c r="L168" s="254"/>
      <c r="M168" s="254"/>
      <c r="N168" s="254">
        <v>0</v>
      </c>
      <c r="O168" s="249">
        <f t="shared" si="86"/>
        <v>0</v>
      </c>
      <c r="P168" s="254"/>
      <c r="Q168" s="254"/>
      <c r="R168" s="254"/>
      <c r="S168" s="249">
        <f t="shared" si="87"/>
        <v>0</v>
      </c>
      <c r="T168" s="254"/>
      <c r="U168" s="254"/>
      <c r="V168" s="254"/>
      <c r="W168" s="254"/>
      <c r="X168" s="254"/>
      <c r="Y168" s="254"/>
      <c r="Z168" s="254"/>
      <c r="AA168" s="254"/>
      <c r="AB168" s="258"/>
    </row>
    <row r="169" spans="1:28">
      <c r="A169" s="253" t="s">
        <v>193</v>
      </c>
      <c r="B169" s="197"/>
      <c r="C169" s="197"/>
      <c r="D169" s="197"/>
      <c r="E169" s="197">
        <v>1</v>
      </c>
      <c r="F169" s="227">
        <v>3.5000000000000001E-3</v>
      </c>
      <c r="G169" s="254"/>
      <c r="H169" s="254"/>
      <c r="I169" s="250">
        <f t="shared" si="88"/>
        <v>0</v>
      </c>
      <c r="J169" s="255"/>
      <c r="K169" s="249">
        <f t="shared" si="85"/>
        <v>0</v>
      </c>
      <c r="L169" s="254"/>
      <c r="M169" s="254"/>
      <c r="N169" s="254"/>
      <c r="O169" s="249">
        <f t="shared" si="86"/>
        <v>0</v>
      </c>
      <c r="P169" s="254"/>
      <c r="Q169" s="254"/>
      <c r="R169" s="254"/>
      <c r="S169" s="249">
        <f t="shared" si="87"/>
        <v>0</v>
      </c>
      <c r="T169" s="254"/>
      <c r="U169" s="254"/>
      <c r="V169" s="254"/>
      <c r="W169" s="254"/>
      <c r="X169" s="254"/>
      <c r="Y169" s="254"/>
      <c r="Z169" s="254"/>
      <c r="AA169" s="254"/>
      <c r="AB169" s="199"/>
    </row>
    <row r="170" spans="1:28">
      <c r="A170" s="253" t="s">
        <v>194</v>
      </c>
      <c r="B170" s="197"/>
      <c r="C170" s="197"/>
      <c r="D170" s="197"/>
      <c r="E170" s="197">
        <v>1</v>
      </c>
      <c r="F170" s="227">
        <v>4.3999999999999997E-2</v>
      </c>
      <c r="G170" s="254"/>
      <c r="H170" s="254"/>
      <c r="I170" s="250">
        <f t="shared" si="88"/>
        <v>0</v>
      </c>
      <c r="J170" s="255"/>
      <c r="K170" s="249">
        <f t="shared" si="85"/>
        <v>0</v>
      </c>
      <c r="L170" s="254"/>
      <c r="M170" s="254"/>
      <c r="N170" s="254"/>
      <c r="O170" s="249">
        <f t="shared" si="86"/>
        <v>0</v>
      </c>
      <c r="P170" s="254"/>
      <c r="Q170" s="254"/>
      <c r="R170" s="254"/>
      <c r="S170" s="249">
        <f t="shared" si="87"/>
        <v>0</v>
      </c>
      <c r="T170" s="254"/>
      <c r="U170" s="254"/>
      <c r="V170" s="254"/>
      <c r="W170" s="254"/>
      <c r="X170" s="254"/>
      <c r="Y170" s="254"/>
      <c r="Z170" s="254"/>
      <c r="AA170" s="254"/>
      <c r="AB170" s="199"/>
    </row>
    <row r="171" spans="1:28" s="166" customFormat="1">
      <c r="A171" s="243" t="s">
        <v>195</v>
      </c>
      <c r="B171" s="141"/>
      <c r="C171" s="141">
        <v>0.7077</v>
      </c>
      <c r="D171" s="141"/>
      <c r="E171" s="141"/>
      <c r="F171" s="142">
        <f>SUM(F172:F187)</f>
        <v>0.54770000000000008</v>
      </c>
      <c r="G171" s="142">
        <f>SUM(G172:G187)</f>
        <v>0.43330000000000007</v>
      </c>
      <c r="H171" s="142">
        <v>0.43309999999999998</v>
      </c>
      <c r="I171" s="144">
        <f>H171-C171</f>
        <v>-0.27460000000000001</v>
      </c>
      <c r="J171" s="145">
        <f>I171/C171</f>
        <v>-0.38801752154867886</v>
      </c>
      <c r="K171" s="142">
        <v>0.43309999999999998</v>
      </c>
      <c r="L171" s="142"/>
      <c r="M171" s="142"/>
      <c r="N171" s="142">
        <v>0.43309999999999998</v>
      </c>
      <c r="O171" s="142">
        <v>0.43309999999999998</v>
      </c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245"/>
    </row>
    <row r="172" spans="1:28">
      <c r="A172" s="180" t="s">
        <v>196</v>
      </c>
      <c r="B172" s="62"/>
      <c r="C172" s="62"/>
      <c r="D172" s="62"/>
      <c r="E172" s="197">
        <v>10</v>
      </c>
      <c r="F172" s="58">
        <v>9.9900000000000003E-2</v>
      </c>
      <c r="G172" s="235">
        <v>8.0799999999999997E-2</v>
      </c>
      <c r="H172" s="235">
        <v>8.0799999999999997E-2</v>
      </c>
      <c r="I172" s="58">
        <f>H172-C172</f>
        <v>8.0799999999999997E-2</v>
      </c>
      <c r="J172" s="233"/>
      <c r="K172" s="235">
        <f>O172+S172+W172+AA172</f>
        <v>8.0799999999999997E-2</v>
      </c>
      <c r="L172" s="235"/>
      <c r="M172" s="235"/>
      <c r="N172" s="235">
        <v>8.0799999999999997E-2</v>
      </c>
      <c r="O172" s="235">
        <f>SUM(L172:N172)</f>
        <v>8.0799999999999997E-2</v>
      </c>
      <c r="P172" s="235"/>
      <c r="Q172" s="235"/>
      <c r="R172" s="235"/>
      <c r="S172" s="235">
        <f>SUM(P172:R172)</f>
        <v>0</v>
      </c>
      <c r="T172" s="235"/>
      <c r="U172" s="235"/>
      <c r="V172" s="235"/>
      <c r="W172" s="235"/>
      <c r="X172" s="235"/>
      <c r="Y172" s="235"/>
      <c r="Z172" s="235"/>
      <c r="AA172" s="235"/>
      <c r="AB172" s="75"/>
    </row>
    <row r="173" spans="1:28">
      <c r="A173" s="253" t="s">
        <v>197</v>
      </c>
      <c r="B173" s="197"/>
      <c r="C173" s="197"/>
      <c r="D173" s="197"/>
      <c r="E173" s="197">
        <v>3</v>
      </c>
      <c r="F173" s="227">
        <v>5.2200000000000003E-2</v>
      </c>
      <c r="G173" s="254">
        <v>5.2200000000000003E-2</v>
      </c>
      <c r="H173" s="254">
        <v>5.2200000000000003E-2</v>
      </c>
      <c r="I173" s="58">
        <f>H173-C173</f>
        <v>5.2200000000000003E-2</v>
      </c>
      <c r="J173" s="233"/>
      <c r="K173" s="235">
        <f t="shared" ref="K173:K187" si="89">O173+S173+W173+AA173</f>
        <v>5.2200000000000003E-2</v>
      </c>
      <c r="L173" s="254"/>
      <c r="M173" s="254"/>
      <c r="N173" s="254">
        <v>5.2200000000000003E-2</v>
      </c>
      <c r="O173" s="235">
        <f t="shared" ref="O173:O187" si="90">SUM(L173:N173)</f>
        <v>5.2200000000000003E-2</v>
      </c>
      <c r="P173" s="254"/>
      <c r="Q173" s="254"/>
      <c r="R173" s="254"/>
      <c r="S173" s="235">
        <f t="shared" ref="S173:S187" si="91">SUM(P173:R173)</f>
        <v>0</v>
      </c>
      <c r="T173" s="254"/>
      <c r="U173" s="254"/>
      <c r="V173" s="254"/>
      <c r="W173" s="254"/>
      <c r="X173" s="254"/>
      <c r="Y173" s="254"/>
      <c r="Z173" s="254"/>
      <c r="AA173" s="254"/>
      <c r="AB173" s="75"/>
    </row>
    <row r="174" spans="1:28">
      <c r="A174" s="253" t="s">
        <v>198</v>
      </c>
      <c r="B174" s="197"/>
      <c r="C174" s="197"/>
      <c r="D174" s="197"/>
      <c r="E174" s="197">
        <v>1</v>
      </c>
      <c r="F174" s="227">
        <v>3.5000000000000003E-2</v>
      </c>
      <c r="G174" s="254">
        <v>3.5000000000000003E-2</v>
      </c>
      <c r="H174" s="254">
        <v>3.5000000000000003E-2</v>
      </c>
      <c r="I174" s="58">
        <f t="shared" ref="I174:I187" si="92">H174-C174</f>
        <v>3.5000000000000003E-2</v>
      </c>
      <c r="J174" s="233"/>
      <c r="K174" s="235">
        <f t="shared" si="89"/>
        <v>3.5000000000000003E-2</v>
      </c>
      <c r="L174" s="254"/>
      <c r="M174" s="254"/>
      <c r="N174" s="254">
        <v>3.5000000000000003E-2</v>
      </c>
      <c r="O174" s="235">
        <f t="shared" si="90"/>
        <v>3.5000000000000003E-2</v>
      </c>
      <c r="P174" s="254"/>
      <c r="Q174" s="254"/>
      <c r="R174" s="254"/>
      <c r="S174" s="235">
        <f t="shared" si="91"/>
        <v>0</v>
      </c>
      <c r="T174" s="254"/>
      <c r="U174" s="254"/>
      <c r="V174" s="254"/>
      <c r="W174" s="254"/>
      <c r="X174" s="254"/>
      <c r="Y174" s="254"/>
      <c r="Z174" s="254"/>
      <c r="AA174" s="254"/>
      <c r="AB174" s="61"/>
    </row>
    <row r="175" spans="1:28">
      <c r="A175" s="253" t="s">
        <v>199</v>
      </c>
      <c r="B175" s="197"/>
      <c r="C175" s="197"/>
      <c r="D175" s="197"/>
      <c r="E175" s="197">
        <v>3</v>
      </c>
      <c r="F175" s="227">
        <v>1.61E-2</v>
      </c>
      <c r="G175" s="254"/>
      <c r="H175" s="254"/>
      <c r="I175" s="58">
        <f t="shared" si="92"/>
        <v>0</v>
      </c>
      <c r="J175" s="233"/>
      <c r="K175" s="235">
        <f t="shared" si="89"/>
        <v>0</v>
      </c>
      <c r="L175" s="254"/>
      <c r="M175" s="254"/>
      <c r="N175" s="254"/>
      <c r="O175" s="235">
        <f t="shared" si="90"/>
        <v>0</v>
      </c>
      <c r="P175" s="254"/>
      <c r="Q175" s="254"/>
      <c r="R175" s="254"/>
      <c r="S175" s="235">
        <f t="shared" si="91"/>
        <v>0</v>
      </c>
      <c r="T175" s="254"/>
      <c r="U175" s="254"/>
      <c r="V175" s="254"/>
      <c r="W175" s="254"/>
      <c r="X175" s="254"/>
      <c r="Y175" s="254"/>
      <c r="Z175" s="254"/>
      <c r="AA175" s="254"/>
      <c r="AB175" s="75"/>
    </row>
    <row r="176" spans="1:28">
      <c r="A176" s="253" t="s">
        <v>200</v>
      </c>
      <c r="B176" s="197"/>
      <c r="C176" s="197"/>
      <c r="D176" s="197"/>
      <c r="E176" s="197">
        <v>1</v>
      </c>
      <c r="F176" s="227">
        <v>6.25E-2</v>
      </c>
      <c r="G176" s="254">
        <v>6.25E-2</v>
      </c>
      <c r="H176" s="254">
        <v>6.25E-2</v>
      </c>
      <c r="I176" s="58">
        <f t="shared" si="92"/>
        <v>6.25E-2</v>
      </c>
      <c r="J176" s="233"/>
      <c r="K176" s="235">
        <f t="shared" si="89"/>
        <v>6.25E-2</v>
      </c>
      <c r="L176" s="254"/>
      <c r="M176" s="254"/>
      <c r="N176" s="254">
        <v>6.25E-2</v>
      </c>
      <c r="O176" s="235">
        <f t="shared" si="90"/>
        <v>6.25E-2</v>
      </c>
      <c r="P176" s="254"/>
      <c r="Q176" s="254"/>
      <c r="R176" s="254"/>
      <c r="S176" s="235">
        <f t="shared" si="91"/>
        <v>0</v>
      </c>
      <c r="T176" s="254"/>
      <c r="U176" s="254"/>
      <c r="V176" s="254"/>
      <c r="W176" s="254"/>
      <c r="X176" s="254"/>
      <c r="Y176" s="254"/>
      <c r="Z176" s="254"/>
      <c r="AA176" s="254"/>
      <c r="AB176" s="75"/>
    </row>
    <row r="177" spans="1:28">
      <c r="A177" s="259" t="s">
        <v>201</v>
      </c>
      <c r="B177" s="62"/>
      <c r="C177" s="62"/>
      <c r="D177" s="62"/>
      <c r="E177" s="62">
        <v>2</v>
      </c>
      <c r="F177" s="58">
        <v>3.0300000000000001E-2</v>
      </c>
      <c r="G177" s="66">
        <v>3.0300000000000001E-2</v>
      </c>
      <c r="H177" s="66">
        <v>3.0300000000000001E-2</v>
      </c>
      <c r="I177" s="58">
        <f t="shared" si="92"/>
        <v>3.0300000000000001E-2</v>
      </c>
      <c r="J177" s="233"/>
      <c r="K177" s="235">
        <f t="shared" si="89"/>
        <v>3.0300000000000001E-2</v>
      </c>
      <c r="L177" s="66"/>
      <c r="M177" s="66"/>
      <c r="N177" s="66">
        <v>3.0300000000000001E-2</v>
      </c>
      <c r="O177" s="235">
        <f t="shared" si="90"/>
        <v>3.0300000000000001E-2</v>
      </c>
      <c r="P177" s="66"/>
      <c r="Q177" s="66"/>
      <c r="R177" s="66"/>
      <c r="S177" s="235">
        <f t="shared" si="91"/>
        <v>0</v>
      </c>
      <c r="T177" s="66"/>
      <c r="U177" s="66"/>
      <c r="V177" s="66"/>
      <c r="W177" s="66"/>
      <c r="X177" s="66"/>
      <c r="Y177" s="66"/>
      <c r="Z177" s="66"/>
      <c r="AA177" s="66"/>
      <c r="AB177" s="75"/>
    </row>
    <row r="178" spans="1:28">
      <c r="A178" s="259" t="s">
        <v>202</v>
      </c>
      <c r="B178" s="62"/>
      <c r="C178" s="62"/>
      <c r="D178" s="62"/>
      <c r="E178" s="62">
        <v>2</v>
      </c>
      <c r="F178" s="58">
        <v>5.5399999999999998E-2</v>
      </c>
      <c r="G178" s="66">
        <v>2.7699999999999999E-2</v>
      </c>
      <c r="H178" s="66">
        <v>2.7699999999999999E-2</v>
      </c>
      <c r="I178" s="58">
        <f t="shared" si="92"/>
        <v>2.7699999999999999E-2</v>
      </c>
      <c r="J178" s="233"/>
      <c r="K178" s="235">
        <f t="shared" si="89"/>
        <v>2.7699999999999999E-2</v>
      </c>
      <c r="L178" s="66"/>
      <c r="M178" s="66"/>
      <c r="N178" s="66">
        <v>2.7699999999999999E-2</v>
      </c>
      <c r="O178" s="235">
        <f t="shared" si="90"/>
        <v>2.7699999999999999E-2</v>
      </c>
      <c r="P178" s="66"/>
      <c r="Q178" s="66"/>
      <c r="R178" s="66"/>
      <c r="S178" s="235">
        <f t="shared" si="91"/>
        <v>0</v>
      </c>
      <c r="T178" s="66"/>
      <c r="U178" s="66"/>
      <c r="V178" s="66"/>
      <c r="W178" s="66"/>
      <c r="X178" s="66"/>
      <c r="Y178" s="66"/>
      <c r="Z178" s="66"/>
      <c r="AA178" s="66"/>
      <c r="AB178" s="75"/>
    </row>
    <row r="179" spans="1:28">
      <c r="A179" s="253" t="s">
        <v>203</v>
      </c>
      <c r="B179" s="197"/>
      <c r="C179" s="197"/>
      <c r="D179" s="197"/>
      <c r="E179" s="197">
        <v>1</v>
      </c>
      <c r="F179" s="227">
        <v>4.7999999999999996E-3</v>
      </c>
      <c r="G179" s="254">
        <v>4.7999999999999996E-3</v>
      </c>
      <c r="H179" s="254">
        <v>4.7999999999999996E-3</v>
      </c>
      <c r="I179" s="58">
        <f t="shared" si="92"/>
        <v>4.7999999999999996E-3</v>
      </c>
      <c r="J179" s="233"/>
      <c r="K179" s="235">
        <f t="shared" si="89"/>
        <v>4.7999999999999996E-3</v>
      </c>
      <c r="L179" s="254"/>
      <c r="M179" s="254"/>
      <c r="N179" s="254">
        <v>4.7999999999999996E-3</v>
      </c>
      <c r="O179" s="235">
        <f t="shared" si="90"/>
        <v>4.7999999999999996E-3</v>
      </c>
      <c r="P179" s="254"/>
      <c r="Q179" s="254"/>
      <c r="R179" s="254"/>
      <c r="S179" s="235">
        <f t="shared" si="91"/>
        <v>0</v>
      </c>
      <c r="T179" s="254"/>
      <c r="U179" s="254"/>
      <c r="V179" s="254"/>
      <c r="W179" s="254"/>
      <c r="X179" s="254"/>
      <c r="Y179" s="254"/>
      <c r="Z179" s="254"/>
      <c r="AA179" s="254"/>
      <c r="AB179" s="61"/>
    </row>
    <row r="180" spans="1:28">
      <c r="A180" s="253" t="s">
        <v>204</v>
      </c>
      <c r="B180" s="197"/>
      <c r="C180" s="197"/>
      <c r="D180" s="197"/>
      <c r="E180" s="197">
        <v>3</v>
      </c>
      <c r="F180" s="227">
        <v>3.0599999999999999E-2</v>
      </c>
      <c r="G180" s="254">
        <v>3.0599999999999999E-2</v>
      </c>
      <c r="H180" s="254">
        <v>3.0599999999999999E-2</v>
      </c>
      <c r="I180" s="58">
        <f t="shared" si="92"/>
        <v>3.0599999999999999E-2</v>
      </c>
      <c r="J180" s="233"/>
      <c r="K180" s="235">
        <f t="shared" si="89"/>
        <v>3.0599999999999999E-2</v>
      </c>
      <c r="L180" s="254"/>
      <c r="M180" s="254"/>
      <c r="N180" s="254">
        <v>3.0599999999999999E-2</v>
      </c>
      <c r="O180" s="235">
        <f t="shared" si="90"/>
        <v>3.0599999999999999E-2</v>
      </c>
      <c r="P180" s="254"/>
      <c r="Q180" s="254"/>
      <c r="R180" s="254"/>
      <c r="S180" s="235">
        <f t="shared" si="91"/>
        <v>0</v>
      </c>
      <c r="T180" s="254"/>
      <c r="U180" s="254"/>
      <c r="V180" s="254"/>
      <c r="W180" s="254"/>
      <c r="X180" s="254"/>
      <c r="Y180" s="254"/>
      <c r="Z180" s="254"/>
      <c r="AA180" s="254"/>
      <c r="AB180" s="61"/>
    </row>
    <row r="181" spans="1:28">
      <c r="A181" s="253" t="s">
        <v>205</v>
      </c>
      <c r="B181" s="197"/>
      <c r="C181" s="197"/>
      <c r="D181" s="197"/>
      <c r="E181" s="197">
        <v>2</v>
      </c>
      <c r="F181" s="227">
        <v>1.2999999999999999E-2</v>
      </c>
      <c r="G181" s="254">
        <v>1.2999999999999999E-2</v>
      </c>
      <c r="H181" s="254">
        <v>1.2999999999999999E-2</v>
      </c>
      <c r="I181" s="58">
        <f t="shared" si="92"/>
        <v>1.2999999999999999E-2</v>
      </c>
      <c r="J181" s="233"/>
      <c r="K181" s="235">
        <f t="shared" si="89"/>
        <v>1.2999999999999999E-2</v>
      </c>
      <c r="L181" s="254"/>
      <c r="M181" s="254"/>
      <c r="N181" s="254">
        <v>1.2999999999999999E-2</v>
      </c>
      <c r="O181" s="235">
        <f t="shared" si="90"/>
        <v>1.2999999999999999E-2</v>
      </c>
      <c r="P181" s="254"/>
      <c r="Q181" s="254"/>
      <c r="R181" s="254"/>
      <c r="S181" s="235">
        <f t="shared" si="91"/>
        <v>0</v>
      </c>
      <c r="T181" s="254"/>
      <c r="U181" s="254"/>
      <c r="V181" s="254"/>
      <c r="W181" s="254"/>
      <c r="X181" s="254"/>
      <c r="Y181" s="254"/>
      <c r="Z181" s="254"/>
      <c r="AA181" s="254"/>
      <c r="AB181" s="61"/>
    </row>
    <row r="182" spans="1:28" ht="48">
      <c r="A182" s="253" t="s">
        <v>206</v>
      </c>
      <c r="B182" s="197"/>
      <c r="C182" s="197"/>
      <c r="D182" s="197"/>
      <c r="E182" s="197">
        <v>2</v>
      </c>
      <c r="F182" s="227">
        <v>3.6400000000000002E-2</v>
      </c>
      <c r="G182" s="254">
        <v>3.6400000000000002E-2</v>
      </c>
      <c r="H182" s="254">
        <v>3.6400000000000002E-2</v>
      </c>
      <c r="I182" s="58">
        <f t="shared" si="92"/>
        <v>3.6400000000000002E-2</v>
      </c>
      <c r="J182" s="233"/>
      <c r="K182" s="235">
        <f t="shared" si="89"/>
        <v>3.6400000000000002E-2</v>
      </c>
      <c r="L182" s="254"/>
      <c r="M182" s="254"/>
      <c r="N182" s="254">
        <v>3.6400000000000002E-2</v>
      </c>
      <c r="O182" s="235">
        <f t="shared" si="90"/>
        <v>3.6400000000000002E-2</v>
      </c>
      <c r="P182" s="254"/>
      <c r="Q182" s="254"/>
      <c r="R182" s="254"/>
      <c r="S182" s="235">
        <f t="shared" si="91"/>
        <v>0</v>
      </c>
      <c r="T182" s="254"/>
      <c r="U182" s="254"/>
      <c r="V182" s="254"/>
      <c r="W182" s="254"/>
      <c r="X182" s="254"/>
      <c r="Y182" s="254"/>
      <c r="Z182" s="254"/>
      <c r="AA182" s="254"/>
      <c r="AB182" s="61"/>
    </row>
    <row r="183" spans="1:28" ht="48">
      <c r="A183" s="253" t="s">
        <v>207</v>
      </c>
      <c r="B183" s="197"/>
      <c r="C183" s="197"/>
      <c r="D183" s="197"/>
      <c r="E183" s="197">
        <v>3</v>
      </c>
      <c r="F183" s="227">
        <v>1.7600000000000001E-2</v>
      </c>
      <c r="G183" s="254"/>
      <c r="H183" s="254"/>
      <c r="I183" s="58">
        <f t="shared" si="92"/>
        <v>0</v>
      </c>
      <c r="J183" s="233"/>
      <c r="K183" s="235">
        <f t="shared" si="89"/>
        <v>0</v>
      </c>
      <c r="L183" s="254"/>
      <c r="M183" s="254"/>
      <c r="N183" s="254"/>
      <c r="O183" s="235">
        <f t="shared" si="90"/>
        <v>0</v>
      </c>
      <c r="P183" s="254"/>
      <c r="Q183" s="254"/>
      <c r="R183" s="254"/>
      <c r="S183" s="235">
        <f t="shared" si="91"/>
        <v>0</v>
      </c>
      <c r="T183" s="254"/>
      <c r="U183" s="254"/>
      <c r="V183" s="254"/>
      <c r="W183" s="254"/>
      <c r="X183" s="254"/>
      <c r="Y183" s="254"/>
      <c r="Z183" s="254"/>
      <c r="AA183" s="254"/>
      <c r="AB183" s="75"/>
    </row>
    <row r="184" spans="1:28" ht="48">
      <c r="A184" s="253" t="s">
        <v>208</v>
      </c>
      <c r="B184" s="197"/>
      <c r="C184" s="197"/>
      <c r="D184" s="197"/>
      <c r="E184" s="197">
        <v>2</v>
      </c>
      <c r="F184" s="227">
        <v>1.72E-2</v>
      </c>
      <c r="G184" s="254">
        <v>8.6E-3</v>
      </c>
      <c r="H184" s="254">
        <v>8.6E-3</v>
      </c>
      <c r="I184" s="58">
        <f t="shared" si="92"/>
        <v>8.6E-3</v>
      </c>
      <c r="J184" s="233"/>
      <c r="K184" s="235">
        <f t="shared" si="89"/>
        <v>8.6E-3</v>
      </c>
      <c r="L184" s="254"/>
      <c r="M184" s="254"/>
      <c r="N184" s="254">
        <v>8.6E-3</v>
      </c>
      <c r="O184" s="235">
        <f t="shared" si="90"/>
        <v>8.6E-3</v>
      </c>
      <c r="P184" s="254"/>
      <c r="Q184" s="254"/>
      <c r="R184" s="254"/>
      <c r="S184" s="235">
        <f t="shared" si="91"/>
        <v>0</v>
      </c>
      <c r="T184" s="254"/>
      <c r="U184" s="254"/>
      <c r="V184" s="254"/>
      <c r="W184" s="254"/>
      <c r="X184" s="254"/>
      <c r="Y184" s="254"/>
      <c r="Z184" s="254"/>
      <c r="AA184" s="254"/>
      <c r="AB184" s="61"/>
    </row>
    <row r="185" spans="1:28" ht="48">
      <c r="A185" s="253" t="s">
        <v>209</v>
      </c>
      <c r="B185" s="197"/>
      <c r="C185" s="197"/>
      <c r="D185" s="197"/>
      <c r="E185" s="197">
        <v>1</v>
      </c>
      <c r="F185" s="227">
        <v>1.9599999999999999E-2</v>
      </c>
      <c r="G185" s="254">
        <v>1.9599999999999999E-2</v>
      </c>
      <c r="H185" s="254">
        <v>1.9599999999999999E-2</v>
      </c>
      <c r="I185" s="58">
        <f t="shared" si="92"/>
        <v>1.9599999999999999E-2</v>
      </c>
      <c r="J185" s="233"/>
      <c r="K185" s="235">
        <f t="shared" si="89"/>
        <v>1.9599999999999999E-2</v>
      </c>
      <c r="L185" s="254"/>
      <c r="M185" s="254"/>
      <c r="N185" s="254">
        <v>1.9599999999999999E-2</v>
      </c>
      <c r="O185" s="235">
        <f t="shared" si="90"/>
        <v>1.9599999999999999E-2</v>
      </c>
      <c r="P185" s="254"/>
      <c r="Q185" s="254"/>
      <c r="R185" s="254"/>
      <c r="S185" s="235">
        <f t="shared" si="91"/>
        <v>0</v>
      </c>
      <c r="T185" s="254"/>
      <c r="U185" s="254"/>
      <c r="V185" s="254"/>
      <c r="W185" s="254"/>
      <c r="X185" s="254"/>
      <c r="Y185" s="254"/>
      <c r="Z185" s="254"/>
      <c r="AA185" s="254"/>
      <c r="AB185" s="61"/>
    </row>
    <row r="186" spans="1:28" ht="48">
      <c r="A186" s="253" t="s">
        <v>210</v>
      </c>
      <c r="B186" s="197"/>
      <c r="C186" s="197"/>
      <c r="D186" s="197"/>
      <c r="E186" s="197">
        <v>2</v>
      </c>
      <c r="F186" s="227">
        <v>5.0599999999999999E-2</v>
      </c>
      <c r="G186" s="254">
        <v>2.53E-2</v>
      </c>
      <c r="H186" s="254">
        <v>2.53E-2</v>
      </c>
      <c r="I186" s="58">
        <f t="shared" si="92"/>
        <v>2.53E-2</v>
      </c>
      <c r="J186" s="233"/>
      <c r="K186" s="235">
        <f t="shared" si="89"/>
        <v>2.53E-2</v>
      </c>
      <c r="L186" s="254"/>
      <c r="M186" s="254"/>
      <c r="N186" s="254">
        <v>2.53E-2</v>
      </c>
      <c r="O186" s="235">
        <f t="shared" si="90"/>
        <v>2.53E-2</v>
      </c>
      <c r="P186" s="254"/>
      <c r="Q186" s="254"/>
      <c r="R186" s="254"/>
      <c r="S186" s="235">
        <f t="shared" si="91"/>
        <v>0</v>
      </c>
      <c r="T186" s="254"/>
      <c r="U186" s="254"/>
      <c r="V186" s="254"/>
      <c r="W186" s="254"/>
      <c r="X186" s="254"/>
      <c r="Y186" s="254"/>
      <c r="Z186" s="254"/>
      <c r="AA186" s="254"/>
      <c r="AB186" s="61"/>
    </row>
    <row r="187" spans="1:28">
      <c r="A187" s="253" t="s">
        <v>211</v>
      </c>
      <c r="B187" s="197"/>
      <c r="C187" s="197"/>
      <c r="D187" s="197"/>
      <c r="E187" s="197">
        <v>1</v>
      </c>
      <c r="F187" s="227">
        <v>6.4999999999999997E-3</v>
      </c>
      <c r="G187" s="254">
        <v>6.4999999999999997E-3</v>
      </c>
      <c r="H187" s="254">
        <v>6.4999999999999997E-3</v>
      </c>
      <c r="I187" s="58">
        <f t="shared" si="92"/>
        <v>6.4999999999999997E-3</v>
      </c>
      <c r="J187" s="233"/>
      <c r="K187" s="235">
        <f t="shared" si="89"/>
        <v>6.4999999999999997E-3</v>
      </c>
      <c r="L187" s="254"/>
      <c r="M187" s="254"/>
      <c r="N187" s="254">
        <v>6.4999999999999997E-3</v>
      </c>
      <c r="O187" s="235">
        <f t="shared" si="90"/>
        <v>6.4999999999999997E-3</v>
      </c>
      <c r="P187" s="254"/>
      <c r="Q187" s="254"/>
      <c r="R187" s="254"/>
      <c r="S187" s="235">
        <f t="shared" si="91"/>
        <v>0</v>
      </c>
      <c r="T187" s="254"/>
      <c r="U187" s="254"/>
      <c r="V187" s="254"/>
      <c r="W187" s="254"/>
      <c r="X187" s="254"/>
      <c r="Y187" s="254"/>
      <c r="Z187" s="254"/>
      <c r="AA187" s="254"/>
      <c r="AB187" s="61"/>
    </row>
    <row r="188" spans="1:28">
      <c r="A188" s="243" t="s">
        <v>212</v>
      </c>
      <c r="B188" s="141"/>
      <c r="C188" s="141"/>
      <c r="D188" s="141"/>
      <c r="E188" s="141"/>
      <c r="F188" s="144">
        <f>SUM(F189:F194)</f>
        <v>0.52190000000000003</v>
      </c>
      <c r="G188" s="142">
        <f>SUM(G189:G194)</f>
        <v>0.39939999999999998</v>
      </c>
      <c r="H188" s="142">
        <f>SUM(H189:H194)</f>
        <v>0.39939999999999998</v>
      </c>
      <c r="I188" s="144">
        <f>H188-C188</f>
        <v>0.39939999999999998</v>
      </c>
      <c r="J188" s="260">
        <v>1</v>
      </c>
      <c r="K188" s="142">
        <f>SUM(K189:K194)</f>
        <v>0.39939999999999998</v>
      </c>
      <c r="L188" s="142"/>
      <c r="M188" s="142"/>
      <c r="N188" s="142">
        <f>SUM(N189:N194)</f>
        <v>0.39939999999999998</v>
      </c>
      <c r="O188" s="142">
        <f>SUM(O189:O194)</f>
        <v>0.39939999999999998</v>
      </c>
      <c r="P188" s="142">
        <f>SUM(P189:P194)</f>
        <v>0</v>
      </c>
      <c r="Q188" s="142">
        <f t="shared" ref="Q188:S188" si="93">SUM(Q189:Q194)</f>
        <v>0</v>
      </c>
      <c r="R188" s="142">
        <f t="shared" si="93"/>
        <v>0</v>
      </c>
      <c r="S188" s="142">
        <f t="shared" si="93"/>
        <v>0</v>
      </c>
      <c r="T188" s="142"/>
      <c r="U188" s="142"/>
      <c r="V188" s="142"/>
      <c r="W188" s="142"/>
      <c r="X188" s="142"/>
      <c r="Y188" s="142"/>
      <c r="Z188" s="142"/>
      <c r="AA188" s="142"/>
      <c r="AB188" s="261"/>
    </row>
    <row r="189" spans="1:28">
      <c r="A189" s="262" t="s">
        <v>213</v>
      </c>
      <c r="B189" s="197"/>
      <c r="C189" s="197"/>
      <c r="D189" s="197"/>
      <c r="E189" s="197">
        <v>2</v>
      </c>
      <c r="F189" s="227">
        <v>1.2E-2</v>
      </c>
      <c r="G189" s="198">
        <v>1.2E-2</v>
      </c>
      <c r="H189" s="198">
        <v>1.2E-2</v>
      </c>
      <c r="I189" s="227">
        <f>H189-C189</f>
        <v>1.2E-2</v>
      </c>
      <c r="J189" s="222"/>
      <c r="K189" s="198">
        <f>O189+S189+W189+AA189</f>
        <v>1.2E-2</v>
      </c>
      <c r="L189" s="198"/>
      <c r="M189" s="198"/>
      <c r="N189" s="198">
        <v>1.2E-2</v>
      </c>
      <c r="O189" s="198">
        <f>SUM(L189:N189)</f>
        <v>1.2E-2</v>
      </c>
      <c r="P189" s="198"/>
      <c r="Q189" s="198"/>
      <c r="R189" s="198"/>
      <c r="S189" s="198">
        <f>SUM(P189:R189)</f>
        <v>0</v>
      </c>
      <c r="T189" s="198"/>
      <c r="U189" s="198"/>
      <c r="V189" s="198"/>
      <c r="W189" s="198"/>
      <c r="X189" s="198"/>
      <c r="Y189" s="198"/>
      <c r="Z189" s="198"/>
      <c r="AA189" s="198"/>
      <c r="AB189" s="75"/>
    </row>
    <row r="190" spans="1:28">
      <c r="A190" s="262" t="s">
        <v>214</v>
      </c>
      <c r="B190" s="197"/>
      <c r="C190" s="197"/>
      <c r="D190" s="197"/>
      <c r="E190" s="197">
        <v>4</v>
      </c>
      <c r="F190" s="227">
        <v>0.1925</v>
      </c>
      <c r="G190" s="198">
        <v>0.16750000000000001</v>
      </c>
      <c r="H190" s="198">
        <v>0.16750000000000001</v>
      </c>
      <c r="I190" s="227">
        <f>H190-C190</f>
        <v>0.16750000000000001</v>
      </c>
      <c r="J190" s="222"/>
      <c r="K190" s="198">
        <f t="shared" ref="K190:K193" si="94">O190+S190+W190+AA190</f>
        <v>0.16750000000000001</v>
      </c>
      <c r="L190" s="198"/>
      <c r="M190" s="198"/>
      <c r="N190" s="198">
        <v>0.16750000000000001</v>
      </c>
      <c r="O190" s="198">
        <f t="shared" ref="O190:O193" si="95">SUM(L190:N190)</f>
        <v>0.16750000000000001</v>
      </c>
      <c r="P190" s="198"/>
      <c r="Q190" s="198"/>
      <c r="R190" s="198"/>
      <c r="S190" s="198">
        <f t="shared" ref="S190:S194" si="96">SUM(P190:R190)</f>
        <v>0</v>
      </c>
      <c r="T190" s="198"/>
      <c r="U190" s="198"/>
      <c r="V190" s="198"/>
      <c r="W190" s="198"/>
      <c r="X190" s="198"/>
      <c r="Y190" s="198"/>
      <c r="Z190" s="198"/>
      <c r="AA190" s="198"/>
      <c r="AB190" s="61"/>
    </row>
    <row r="191" spans="1:28">
      <c r="A191" s="262" t="s">
        <v>215</v>
      </c>
      <c r="B191" s="197"/>
      <c r="C191" s="197"/>
      <c r="D191" s="197"/>
      <c r="E191" s="197">
        <v>31</v>
      </c>
      <c r="F191" s="227">
        <v>0.19500000000000001</v>
      </c>
      <c r="G191" s="198">
        <v>0.14000000000000001</v>
      </c>
      <c r="H191" s="198">
        <v>0.14000000000000001</v>
      </c>
      <c r="I191" s="227">
        <f t="shared" ref="I191:I192" si="97">H191-C191</f>
        <v>0.14000000000000001</v>
      </c>
      <c r="J191" s="222"/>
      <c r="K191" s="198">
        <f t="shared" si="94"/>
        <v>0.14000000000000001</v>
      </c>
      <c r="L191" s="198"/>
      <c r="M191" s="198"/>
      <c r="N191" s="198">
        <v>0.14000000000000001</v>
      </c>
      <c r="O191" s="198">
        <f t="shared" si="95"/>
        <v>0.14000000000000001</v>
      </c>
      <c r="P191" s="198"/>
      <c r="Q191" s="198"/>
      <c r="R191" s="198"/>
      <c r="S191" s="198">
        <f t="shared" si="96"/>
        <v>0</v>
      </c>
      <c r="T191" s="198"/>
      <c r="U191" s="198"/>
      <c r="V191" s="198"/>
      <c r="W191" s="198"/>
      <c r="X191" s="198"/>
      <c r="Y191" s="198"/>
      <c r="Z191" s="198"/>
      <c r="AA191" s="198"/>
      <c r="AB191" s="61"/>
    </row>
    <row r="192" spans="1:28">
      <c r="A192" s="262" t="s">
        <v>216</v>
      </c>
      <c r="B192" s="197"/>
      <c r="C192" s="197"/>
      <c r="D192" s="197"/>
      <c r="E192" s="197">
        <v>1</v>
      </c>
      <c r="F192" s="227">
        <v>0.04</v>
      </c>
      <c r="G192" s="198">
        <v>0.04</v>
      </c>
      <c r="H192" s="198">
        <v>0.04</v>
      </c>
      <c r="I192" s="227">
        <f t="shared" si="97"/>
        <v>0.04</v>
      </c>
      <c r="J192" s="222"/>
      <c r="K192" s="198">
        <f t="shared" si="94"/>
        <v>0.04</v>
      </c>
      <c r="L192" s="198"/>
      <c r="M192" s="198"/>
      <c r="N192" s="198">
        <v>0.04</v>
      </c>
      <c r="O192" s="198">
        <f t="shared" si="95"/>
        <v>0.04</v>
      </c>
      <c r="P192" s="198"/>
      <c r="Q192" s="198"/>
      <c r="R192" s="198"/>
      <c r="S192" s="198">
        <f t="shared" si="96"/>
        <v>0</v>
      </c>
      <c r="T192" s="198"/>
      <c r="U192" s="198"/>
      <c r="V192" s="198"/>
      <c r="W192" s="198"/>
      <c r="X192" s="198"/>
      <c r="Y192" s="198"/>
      <c r="Z192" s="198"/>
      <c r="AA192" s="198"/>
      <c r="AB192" s="61"/>
    </row>
    <row r="193" spans="1:28">
      <c r="A193" s="262" t="s">
        <v>217</v>
      </c>
      <c r="B193" s="197"/>
      <c r="C193" s="197"/>
      <c r="D193" s="197"/>
      <c r="E193" s="197">
        <v>2</v>
      </c>
      <c r="F193" s="227">
        <v>3.9899999999999998E-2</v>
      </c>
      <c r="G193" s="198">
        <v>3.9899999999999998E-2</v>
      </c>
      <c r="H193" s="198">
        <v>3.9899999999999998E-2</v>
      </c>
      <c r="I193" s="227">
        <f>H193-C193</f>
        <v>3.9899999999999998E-2</v>
      </c>
      <c r="J193" s="222"/>
      <c r="K193" s="198">
        <f t="shared" si="94"/>
        <v>3.9899999999999998E-2</v>
      </c>
      <c r="L193" s="198"/>
      <c r="M193" s="198"/>
      <c r="N193" s="198">
        <v>3.9899999999999998E-2</v>
      </c>
      <c r="O193" s="198">
        <f t="shared" si="95"/>
        <v>3.9899999999999998E-2</v>
      </c>
      <c r="P193" s="198"/>
      <c r="Q193" s="198"/>
      <c r="R193" s="198"/>
      <c r="S193" s="198">
        <f t="shared" si="96"/>
        <v>0</v>
      </c>
      <c r="T193" s="198"/>
      <c r="U193" s="198"/>
      <c r="V193" s="198"/>
      <c r="W193" s="198"/>
      <c r="X193" s="198"/>
      <c r="Y193" s="198"/>
      <c r="Z193" s="198"/>
      <c r="AA193" s="198"/>
      <c r="AB193" s="75"/>
    </row>
    <row r="194" spans="1:28">
      <c r="A194" s="262" t="s">
        <v>218</v>
      </c>
      <c r="B194" s="197"/>
      <c r="C194" s="197"/>
      <c r="D194" s="197"/>
      <c r="E194" s="197">
        <v>5</v>
      </c>
      <c r="F194" s="227">
        <v>4.2500000000000003E-2</v>
      </c>
      <c r="G194" s="254"/>
      <c r="H194" s="254"/>
      <c r="I194" s="227"/>
      <c r="J194" s="222"/>
      <c r="K194" s="254"/>
      <c r="L194" s="254"/>
      <c r="M194" s="254"/>
      <c r="N194" s="254"/>
      <c r="O194" s="254"/>
      <c r="P194" s="254"/>
      <c r="Q194" s="254"/>
      <c r="R194" s="254"/>
      <c r="S194" s="198">
        <f t="shared" si="96"/>
        <v>0</v>
      </c>
      <c r="T194" s="254"/>
      <c r="U194" s="254"/>
      <c r="V194" s="254"/>
      <c r="W194" s="254"/>
      <c r="X194" s="254"/>
      <c r="Y194" s="254"/>
      <c r="Z194" s="254"/>
      <c r="AA194" s="254"/>
      <c r="AB194" s="199"/>
    </row>
    <row r="195" spans="1:28">
      <c r="A195" s="243" t="s">
        <v>219</v>
      </c>
      <c r="B195" s="141"/>
      <c r="C195" s="141">
        <v>0.2382</v>
      </c>
      <c r="D195" s="141"/>
      <c r="E195" s="141"/>
      <c r="F195" s="142">
        <f>SUM(F196:F209)</f>
        <v>0.57640000000000002</v>
      </c>
      <c r="G195" s="142">
        <f>SUM(G196:G209)</f>
        <v>0.38520000000000004</v>
      </c>
      <c r="H195" s="142">
        <f>SUM(H196:H209)</f>
        <v>0.38520000000000004</v>
      </c>
      <c r="I195" s="144">
        <f>H195-C195</f>
        <v>0.14700000000000005</v>
      </c>
      <c r="J195" s="244">
        <f>I195/C195</f>
        <v>0.61712846347607075</v>
      </c>
      <c r="K195" s="142">
        <f>SUM(K196:K209)</f>
        <v>0.38520000000000004</v>
      </c>
      <c r="L195" s="142"/>
      <c r="M195" s="142"/>
      <c r="N195" s="142">
        <f>SUM(N196:N209)</f>
        <v>0.38520000000000004</v>
      </c>
      <c r="O195" s="142">
        <f>SUM(O196:O209)</f>
        <v>0.38520000000000004</v>
      </c>
      <c r="P195" s="142">
        <f>SUM(P196:P209)</f>
        <v>0</v>
      </c>
      <c r="Q195" s="142"/>
      <c r="R195" s="142"/>
      <c r="S195" s="142">
        <f>SUM(S196:S209)</f>
        <v>0</v>
      </c>
      <c r="T195" s="142"/>
      <c r="U195" s="142"/>
      <c r="V195" s="142"/>
      <c r="W195" s="142"/>
      <c r="X195" s="142"/>
      <c r="Y195" s="142"/>
      <c r="Z195" s="142"/>
      <c r="AA195" s="142"/>
      <c r="AB195" s="263"/>
    </row>
    <row r="196" spans="1:28" s="18" customFormat="1">
      <c r="A196" s="253" t="s">
        <v>220</v>
      </c>
      <c r="B196" s="197"/>
      <c r="C196" s="197"/>
      <c r="D196" s="197"/>
      <c r="E196" s="197">
        <v>8</v>
      </c>
      <c r="F196" s="198">
        <v>0.20080000000000001</v>
      </c>
      <c r="G196" s="254">
        <v>0.1757</v>
      </c>
      <c r="H196" s="254">
        <v>0.1757</v>
      </c>
      <c r="I196" s="227">
        <f>H196-C196</f>
        <v>0.1757</v>
      </c>
      <c r="J196" s="255"/>
      <c r="K196" s="254">
        <f>O196+S196+W196+AA196</f>
        <v>0.1757</v>
      </c>
      <c r="L196" s="254"/>
      <c r="M196" s="254"/>
      <c r="N196" s="254">
        <v>0.1757</v>
      </c>
      <c r="O196" s="254">
        <f>SUM(L196:N196)</f>
        <v>0.1757</v>
      </c>
      <c r="P196" s="254"/>
      <c r="Q196" s="254"/>
      <c r="R196" s="254"/>
      <c r="S196" s="254">
        <f>SUM(P196:R196)</f>
        <v>0</v>
      </c>
      <c r="T196" s="254"/>
      <c r="U196" s="254"/>
      <c r="V196" s="254"/>
      <c r="W196" s="254"/>
      <c r="X196" s="254"/>
      <c r="Y196" s="254"/>
      <c r="Z196" s="254"/>
      <c r="AA196" s="254"/>
      <c r="AB196" s="75"/>
    </row>
    <row r="197" spans="1:28" s="18" customFormat="1">
      <c r="A197" s="253" t="s">
        <v>221</v>
      </c>
      <c r="B197" s="197"/>
      <c r="C197" s="197"/>
      <c r="D197" s="197"/>
      <c r="E197" s="197">
        <v>2</v>
      </c>
      <c r="F197" s="198">
        <v>2.6800000000000001E-2</v>
      </c>
      <c r="G197" s="254">
        <v>1.34E-2</v>
      </c>
      <c r="H197" s="254">
        <v>1.34E-2</v>
      </c>
      <c r="I197" s="227">
        <f t="shared" ref="I197:I208" si="98">H197-C197</f>
        <v>1.34E-2</v>
      </c>
      <c r="J197" s="255"/>
      <c r="K197" s="254">
        <f t="shared" ref="K197:K208" si="99">O197+S197+W197+AA197</f>
        <v>1.34E-2</v>
      </c>
      <c r="L197" s="254"/>
      <c r="M197" s="254"/>
      <c r="N197" s="254">
        <v>1.34E-2</v>
      </c>
      <c r="O197" s="254">
        <f t="shared" ref="O197:O208" si="100">SUM(L197:N197)</f>
        <v>1.34E-2</v>
      </c>
      <c r="P197" s="254"/>
      <c r="Q197" s="254"/>
      <c r="R197" s="254"/>
      <c r="S197" s="254">
        <f t="shared" ref="S197:S209" si="101">SUM(P197:R197)</f>
        <v>0</v>
      </c>
      <c r="T197" s="254"/>
      <c r="U197" s="254"/>
      <c r="V197" s="254"/>
      <c r="W197" s="254"/>
      <c r="X197" s="254"/>
      <c r="Y197" s="254"/>
      <c r="Z197" s="254"/>
      <c r="AA197" s="254"/>
      <c r="AB197" s="75"/>
    </row>
    <row r="198" spans="1:28" s="18" customFormat="1">
      <c r="A198" s="253" t="s">
        <v>222</v>
      </c>
      <c r="B198" s="197"/>
      <c r="C198" s="197"/>
      <c r="D198" s="197"/>
      <c r="E198" s="197">
        <v>4</v>
      </c>
      <c r="F198" s="198">
        <v>7.3999999999999996E-2</v>
      </c>
      <c r="G198" s="254">
        <v>5.5500000000000001E-2</v>
      </c>
      <c r="H198" s="254">
        <v>5.5500000000000001E-2</v>
      </c>
      <c r="I198" s="227">
        <f t="shared" si="98"/>
        <v>5.5500000000000001E-2</v>
      </c>
      <c r="J198" s="255"/>
      <c r="K198" s="254">
        <f t="shared" si="99"/>
        <v>5.5500000000000001E-2</v>
      </c>
      <c r="L198" s="254"/>
      <c r="M198" s="254"/>
      <c r="N198" s="254">
        <v>5.5500000000000001E-2</v>
      </c>
      <c r="O198" s="254">
        <f t="shared" si="100"/>
        <v>5.5500000000000001E-2</v>
      </c>
      <c r="P198" s="254"/>
      <c r="Q198" s="254"/>
      <c r="R198" s="254"/>
      <c r="S198" s="254">
        <f t="shared" si="101"/>
        <v>0</v>
      </c>
      <c r="T198" s="254"/>
      <c r="U198" s="254"/>
      <c r="V198" s="254"/>
      <c r="W198" s="254"/>
      <c r="X198" s="254"/>
      <c r="Y198" s="254"/>
      <c r="Z198" s="254"/>
      <c r="AA198" s="254"/>
      <c r="AB198" s="75"/>
    </row>
    <row r="199" spans="1:28" s="18" customFormat="1">
      <c r="A199" s="253" t="s">
        <v>223</v>
      </c>
      <c r="B199" s="197"/>
      <c r="C199" s="197"/>
      <c r="D199" s="197"/>
      <c r="E199" s="197">
        <v>2</v>
      </c>
      <c r="F199" s="198">
        <v>2.9399999999999999E-2</v>
      </c>
      <c r="G199" s="264">
        <v>0</v>
      </c>
      <c r="H199" s="264">
        <v>0</v>
      </c>
      <c r="I199" s="227">
        <f t="shared" si="98"/>
        <v>0</v>
      </c>
      <c r="J199" s="255"/>
      <c r="K199" s="254">
        <f t="shared" si="99"/>
        <v>0</v>
      </c>
      <c r="L199" s="264"/>
      <c r="M199" s="264"/>
      <c r="N199" s="264">
        <v>0</v>
      </c>
      <c r="O199" s="254">
        <f t="shared" si="100"/>
        <v>0</v>
      </c>
      <c r="P199" s="264"/>
      <c r="Q199" s="264"/>
      <c r="R199" s="264"/>
      <c r="S199" s="254">
        <f t="shared" si="101"/>
        <v>0</v>
      </c>
      <c r="T199" s="264"/>
      <c r="U199" s="264"/>
      <c r="V199" s="264"/>
      <c r="W199" s="264"/>
      <c r="X199" s="264"/>
      <c r="Y199" s="264"/>
      <c r="Z199" s="264"/>
      <c r="AA199" s="264"/>
      <c r="AB199" s="265"/>
    </row>
    <row r="200" spans="1:28" s="18" customFormat="1">
      <c r="A200" s="253" t="s">
        <v>224</v>
      </c>
      <c r="B200" s="197"/>
      <c r="C200" s="197"/>
      <c r="D200" s="197"/>
      <c r="E200" s="197">
        <v>2</v>
      </c>
      <c r="F200" s="198">
        <v>1.2999999999999999E-2</v>
      </c>
      <c r="G200" s="264">
        <v>0</v>
      </c>
      <c r="H200" s="264">
        <v>0</v>
      </c>
      <c r="I200" s="227">
        <f t="shared" si="98"/>
        <v>0</v>
      </c>
      <c r="J200" s="255"/>
      <c r="K200" s="254">
        <f t="shared" si="99"/>
        <v>0</v>
      </c>
      <c r="L200" s="264"/>
      <c r="M200" s="264"/>
      <c r="N200" s="264">
        <v>0</v>
      </c>
      <c r="O200" s="254">
        <f t="shared" si="100"/>
        <v>0</v>
      </c>
      <c r="P200" s="264"/>
      <c r="Q200" s="264"/>
      <c r="R200" s="264"/>
      <c r="S200" s="254">
        <f t="shared" si="101"/>
        <v>0</v>
      </c>
      <c r="T200" s="264"/>
      <c r="U200" s="264"/>
      <c r="V200" s="264"/>
      <c r="W200" s="264"/>
      <c r="X200" s="264"/>
      <c r="Y200" s="264"/>
      <c r="Z200" s="264"/>
      <c r="AA200" s="264"/>
      <c r="AB200" s="265"/>
    </row>
    <row r="201" spans="1:28" s="18" customFormat="1">
      <c r="A201" s="253" t="s">
        <v>225</v>
      </c>
      <c r="B201" s="197"/>
      <c r="C201" s="197"/>
      <c r="D201" s="197"/>
      <c r="E201" s="197">
        <v>1</v>
      </c>
      <c r="F201" s="198">
        <v>1.55E-2</v>
      </c>
      <c r="G201" s="254"/>
      <c r="H201" s="254"/>
      <c r="I201" s="227">
        <f t="shared" si="98"/>
        <v>0</v>
      </c>
      <c r="J201" s="255"/>
      <c r="K201" s="254">
        <f t="shared" si="99"/>
        <v>0</v>
      </c>
      <c r="L201" s="254"/>
      <c r="M201" s="254"/>
      <c r="N201" s="254"/>
      <c r="O201" s="254">
        <f t="shared" si="100"/>
        <v>0</v>
      </c>
      <c r="P201" s="254"/>
      <c r="Q201" s="254"/>
      <c r="R201" s="254"/>
      <c r="S201" s="254">
        <f t="shared" si="101"/>
        <v>0</v>
      </c>
      <c r="T201" s="254"/>
      <c r="U201" s="254"/>
      <c r="V201" s="254"/>
      <c r="W201" s="254"/>
      <c r="X201" s="254"/>
      <c r="Y201" s="254"/>
      <c r="Z201" s="254"/>
      <c r="AA201" s="254"/>
      <c r="AB201" s="75"/>
    </row>
    <row r="202" spans="1:28" s="18" customFormat="1">
      <c r="A202" s="253" t="s">
        <v>226</v>
      </c>
      <c r="B202" s="197"/>
      <c r="C202" s="197"/>
      <c r="D202" s="197"/>
      <c r="E202" s="197">
        <v>3</v>
      </c>
      <c r="F202" s="198">
        <v>5.8999999999999997E-2</v>
      </c>
      <c r="G202" s="254">
        <v>0.03</v>
      </c>
      <c r="H202" s="254">
        <v>0.03</v>
      </c>
      <c r="I202" s="227">
        <f t="shared" si="98"/>
        <v>0.03</v>
      </c>
      <c r="J202" s="255"/>
      <c r="K202" s="254">
        <f t="shared" si="99"/>
        <v>0.03</v>
      </c>
      <c r="L202" s="254"/>
      <c r="M202" s="254"/>
      <c r="N202" s="254">
        <v>0.03</v>
      </c>
      <c r="O202" s="254">
        <f t="shared" si="100"/>
        <v>0.03</v>
      </c>
      <c r="P202" s="254"/>
      <c r="Q202" s="254"/>
      <c r="R202" s="254"/>
      <c r="S202" s="254">
        <f t="shared" si="101"/>
        <v>0</v>
      </c>
      <c r="T202" s="254"/>
      <c r="U202" s="254"/>
      <c r="V202" s="254"/>
      <c r="W202" s="254"/>
      <c r="X202" s="254"/>
      <c r="Y202" s="254"/>
      <c r="Z202" s="254"/>
      <c r="AA202" s="254"/>
      <c r="AB202" s="75"/>
    </row>
    <row r="203" spans="1:28" s="18" customFormat="1">
      <c r="A203" s="253" t="s">
        <v>227</v>
      </c>
      <c r="B203" s="197"/>
      <c r="C203" s="197"/>
      <c r="D203" s="197"/>
      <c r="E203" s="197">
        <v>2</v>
      </c>
      <c r="F203" s="198">
        <v>1.9E-2</v>
      </c>
      <c r="G203" s="254">
        <v>1.9E-2</v>
      </c>
      <c r="H203" s="254">
        <v>1.9E-2</v>
      </c>
      <c r="I203" s="227">
        <f t="shared" si="98"/>
        <v>1.9E-2</v>
      </c>
      <c r="J203" s="255"/>
      <c r="K203" s="254">
        <f t="shared" si="99"/>
        <v>1.9E-2</v>
      </c>
      <c r="L203" s="254"/>
      <c r="M203" s="254"/>
      <c r="N203" s="254">
        <v>1.9E-2</v>
      </c>
      <c r="O203" s="254">
        <f t="shared" si="100"/>
        <v>1.9E-2</v>
      </c>
      <c r="P203" s="254"/>
      <c r="Q203" s="254"/>
      <c r="R203" s="254"/>
      <c r="S203" s="254">
        <f t="shared" si="101"/>
        <v>0</v>
      </c>
      <c r="T203" s="254"/>
      <c r="U203" s="254"/>
      <c r="V203" s="254"/>
      <c r="W203" s="254"/>
      <c r="X203" s="254"/>
      <c r="Y203" s="254"/>
      <c r="Z203" s="254"/>
      <c r="AA203" s="254"/>
      <c r="AB203" s="75"/>
    </row>
    <row r="204" spans="1:28" s="18" customFormat="1">
      <c r="A204" s="253" t="s">
        <v>228</v>
      </c>
      <c r="B204" s="197"/>
      <c r="C204" s="197"/>
      <c r="D204" s="197"/>
      <c r="E204" s="197">
        <v>3</v>
      </c>
      <c r="F204" s="198">
        <v>3.27E-2</v>
      </c>
      <c r="G204" s="254">
        <v>3.27E-2</v>
      </c>
      <c r="H204" s="254">
        <v>3.27E-2</v>
      </c>
      <c r="I204" s="227">
        <f t="shared" si="98"/>
        <v>3.27E-2</v>
      </c>
      <c r="J204" s="255"/>
      <c r="K204" s="254">
        <f t="shared" si="99"/>
        <v>3.27E-2</v>
      </c>
      <c r="L204" s="254"/>
      <c r="M204" s="254"/>
      <c r="N204" s="254">
        <v>3.27E-2</v>
      </c>
      <c r="O204" s="254">
        <f t="shared" si="100"/>
        <v>3.27E-2</v>
      </c>
      <c r="P204" s="254"/>
      <c r="Q204" s="254"/>
      <c r="R204" s="254"/>
      <c r="S204" s="254">
        <f t="shared" si="101"/>
        <v>0</v>
      </c>
      <c r="T204" s="254"/>
      <c r="U204" s="254"/>
      <c r="V204" s="254"/>
      <c r="W204" s="254"/>
      <c r="X204" s="254"/>
      <c r="Y204" s="254"/>
      <c r="Z204" s="254"/>
      <c r="AA204" s="254"/>
      <c r="AB204" s="75"/>
    </row>
    <row r="205" spans="1:28" s="18" customFormat="1">
      <c r="A205" s="253" t="s">
        <v>229</v>
      </c>
      <c r="B205" s="197"/>
      <c r="C205" s="197"/>
      <c r="D205" s="197"/>
      <c r="E205" s="197">
        <v>2</v>
      </c>
      <c r="F205" s="198">
        <v>2.5999999999999999E-2</v>
      </c>
      <c r="G205" s="254">
        <v>2.5999999999999999E-2</v>
      </c>
      <c r="H205" s="254">
        <v>2.5999999999999999E-2</v>
      </c>
      <c r="I205" s="227">
        <f t="shared" si="98"/>
        <v>2.5999999999999999E-2</v>
      </c>
      <c r="J205" s="255"/>
      <c r="K205" s="254">
        <f t="shared" si="99"/>
        <v>2.5999999999999999E-2</v>
      </c>
      <c r="L205" s="254"/>
      <c r="M205" s="254"/>
      <c r="N205" s="254">
        <v>2.5999999999999999E-2</v>
      </c>
      <c r="O205" s="254">
        <f t="shared" si="100"/>
        <v>2.5999999999999999E-2</v>
      </c>
      <c r="P205" s="254"/>
      <c r="Q205" s="254"/>
      <c r="R205" s="254"/>
      <c r="S205" s="254">
        <f t="shared" si="101"/>
        <v>0</v>
      </c>
      <c r="T205" s="254"/>
      <c r="U205" s="254"/>
      <c r="V205" s="254"/>
      <c r="W205" s="254"/>
      <c r="X205" s="254"/>
      <c r="Y205" s="254"/>
      <c r="Z205" s="254"/>
      <c r="AA205" s="254"/>
      <c r="AB205" s="75"/>
    </row>
    <row r="206" spans="1:28" s="18" customFormat="1">
      <c r="A206" s="253" t="s">
        <v>230</v>
      </c>
      <c r="B206" s="197"/>
      <c r="C206" s="197"/>
      <c r="D206" s="197"/>
      <c r="E206" s="197">
        <v>1</v>
      </c>
      <c r="F206" s="198">
        <v>4.0000000000000001E-3</v>
      </c>
      <c r="G206" s="254">
        <v>4.0000000000000001E-3</v>
      </c>
      <c r="H206" s="254">
        <v>4.0000000000000001E-3</v>
      </c>
      <c r="I206" s="227">
        <f t="shared" si="98"/>
        <v>4.0000000000000001E-3</v>
      </c>
      <c r="J206" s="255"/>
      <c r="K206" s="254">
        <f t="shared" si="99"/>
        <v>4.0000000000000001E-3</v>
      </c>
      <c r="L206" s="254"/>
      <c r="M206" s="254"/>
      <c r="N206" s="254">
        <v>4.0000000000000001E-3</v>
      </c>
      <c r="O206" s="254">
        <f t="shared" si="100"/>
        <v>4.0000000000000001E-3</v>
      </c>
      <c r="P206" s="254"/>
      <c r="Q206" s="254"/>
      <c r="R206" s="254"/>
      <c r="S206" s="254">
        <f t="shared" si="101"/>
        <v>0</v>
      </c>
      <c r="T206" s="254"/>
      <c r="U206" s="254"/>
      <c r="V206" s="254"/>
      <c r="W206" s="254"/>
      <c r="X206" s="254"/>
      <c r="Y206" s="254"/>
      <c r="Z206" s="254"/>
      <c r="AA206" s="254"/>
      <c r="AB206" s="75"/>
    </row>
    <row r="207" spans="1:28" s="18" customFormat="1">
      <c r="A207" s="253" t="s">
        <v>231</v>
      </c>
      <c r="B207" s="197"/>
      <c r="C207" s="197"/>
      <c r="D207" s="197"/>
      <c r="E207" s="197">
        <v>2</v>
      </c>
      <c r="F207" s="198">
        <v>1.9800000000000002E-2</v>
      </c>
      <c r="G207" s="254">
        <v>9.9000000000000008E-3</v>
      </c>
      <c r="H207" s="254">
        <v>9.9000000000000008E-3</v>
      </c>
      <c r="I207" s="227">
        <f t="shared" si="98"/>
        <v>9.9000000000000008E-3</v>
      </c>
      <c r="J207" s="255"/>
      <c r="K207" s="254">
        <f t="shared" si="99"/>
        <v>9.9000000000000008E-3</v>
      </c>
      <c r="L207" s="254"/>
      <c r="M207" s="254"/>
      <c r="N207" s="254">
        <v>9.9000000000000008E-3</v>
      </c>
      <c r="O207" s="254">
        <f t="shared" si="100"/>
        <v>9.9000000000000008E-3</v>
      </c>
      <c r="P207" s="254"/>
      <c r="Q207" s="254"/>
      <c r="R207" s="254"/>
      <c r="S207" s="254">
        <f t="shared" si="101"/>
        <v>0</v>
      </c>
      <c r="T207" s="254"/>
      <c r="U207" s="254"/>
      <c r="V207" s="254"/>
      <c r="W207" s="254"/>
      <c r="X207" s="254"/>
      <c r="Y207" s="254"/>
      <c r="Z207" s="254"/>
      <c r="AA207" s="254"/>
      <c r="AB207" s="75"/>
    </row>
    <row r="208" spans="1:28" s="18" customFormat="1">
      <c r="A208" s="253" t="s">
        <v>232</v>
      </c>
      <c r="B208" s="197"/>
      <c r="C208" s="197"/>
      <c r="D208" s="197"/>
      <c r="E208" s="197">
        <v>3</v>
      </c>
      <c r="F208" s="198">
        <v>2.8500000000000001E-2</v>
      </c>
      <c r="G208" s="226">
        <v>1.9E-2</v>
      </c>
      <c r="H208" s="226">
        <v>1.9E-2</v>
      </c>
      <c r="I208" s="227">
        <f t="shared" si="98"/>
        <v>1.9E-2</v>
      </c>
      <c r="J208" s="255"/>
      <c r="K208" s="254">
        <f t="shared" si="99"/>
        <v>1.9E-2</v>
      </c>
      <c r="L208" s="226"/>
      <c r="M208" s="226"/>
      <c r="N208" s="226">
        <v>1.9E-2</v>
      </c>
      <c r="O208" s="254">
        <f t="shared" si="100"/>
        <v>1.9E-2</v>
      </c>
      <c r="P208" s="226"/>
      <c r="Q208" s="226"/>
      <c r="R208" s="226"/>
      <c r="S208" s="254">
        <f t="shared" si="101"/>
        <v>0</v>
      </c>
      <c r="T208" s="226"/>
      <c r="U208" s="226"/>
      <c r="V208" s="226"/>
      <c r="W208" s="226"/>
      <c r="X208" s="226"/>
      <c r="Y208" s="226"/>
      <c r="Z208" s="226"/>
      <c r="AA208" s="226"/>
      <c r="AB208" s="75"/>
    </row>
    <row r="209" spans="1:28" s="18" customFormat="1">
      <c r="A209" s="253" t="s">
        <v>233</v>
      </c>
      <c r="B209" s="197"/>
      <c r="C209" s="197"/>
      <c r="D209" s="197"/>
      <c r="E209" s="197">
        <v>1</v>
      </c>
      <c r="F209" s="198">
        <v>2.7900000000000001E-2</v>
      </c>
      <c r="G209" s="226"/>
      <c r="H209" s="226"/>
      <c r="I209" s="227"/>
      <c r="J209" s="255"/>
      <c r="K209" s="226"/>
      <c r="L209" s="226"/>
      <c r="M209" s="226"/>
      <c r="N209" s="226"/>
      <c r="O209" s="226"/>
      <c r="P209" s="226"/>
      <c r="Q209" s="226"/>
      <c r="R209" s="226"/>
      <c r="S209" s="254">
        <f t="shared" si="101"/>
        <v>0</v>
      </c>
      <c r="T209" s="226"/>
      <c r="U209" s="226"/>
      <c r="V209" s="226"/>
      <c r="W209" s="226"/>
      <c r="X209" s="226"/>
      <c r="Y209" s="226"/>
      <c r="Z209" s="226"/>
      <c r="AA209" s="226"/>
      <c r="AB209" s="221"/>
    </row>
    <row r="210" spans="1:28" s="166" customFormat="1">
      <c r="A210" s="243" t="s">
        <v>234</v>
      </c>
      <c r="B210" s="141"/>
      <c r="C210" s="141">
        <f>C211</f>
        <v>2.4500000000000001E-2</v>
      </c>
      <c r="D210" s="141"/>
      <c r="E210" s="141"/>
      <c r="F210" s="142">
        <f>F211</f>
        <v>7.3499999999999996E-2</v>
      </c>
      <c r="G210" s="144">
        <f>G211</f>
        <v>4.9000000000000002E-2</v>
      </c>
      <c r="H210" s="144">
        <f>H211</f>
        <v>4.9000000000000002E-2</v>
      </c>
      <c r="I210" s="144">
        <f t="shared" ref="I210:I218" si="102">H210-C210</f>
        <v>2.4500000000000001E-2</v>
      </c>
      <c r="J210" s="244">
        <f>I210/C210</f>
        <v>1</v>
      </c>
      <c r="K210" s="144">
        <f>K211</f>
        <v>4.9000000000000002E-2</v>
      </c>
      <c r="L210" s="144"/>
      <c r="M210" s="144"/>
      <c r="N210" s="144">
        <f>N211</f>
        <v>4.9000000000000002E-2</v>
      </c>
      <c r="O210" s="144">
        <f>O211</f>
        <v>4.9000000000000002E-2</v>
      </c>
      <c r="P210" s="144">
        <f>P211</f>
        <v>0</v>
      </c>
      <c r="Q210" s="144"/>
      <c r="R210" s="144"/>
      <c r="S210" s="144">
        <f t="shared" ref="S210" si="103">S211</f>
        <v>0</v>
      </c>
      <c r="T210" s="144"/>
      <c r="U210" s="144"/>
      <c r="V210" s="144"/>
      <c r="W210" s="144"/>
      <c r="X210" s="144"/>
      <c r="Y210" s="144"/>
      <c r="Z210" s="144"/>
      <c r="AA210" s="144"/>
      <c r="AB210" s="261"/>
    </row>
    <row r="211" spans="1:28">
      <c r="A211" s="266" t="s">
        <v>235</v>
      </c>
      <c r="B211" s="62"/>
      <c r="C211" s="62">
        <v>2.4500000000000001E-2</v>
      </c>
      <c r="D211" s="62"/>
      <c r="E211" s="267">
        <v>3</v>
      </c>
      <c r="F211" s="63">
        <v>7.3499999999999996E-2</v>
      </c>
      <c r="G211" s="268">
        <v>4.9000000000000002E-2</v>
      </c>
      <c r="H211" s="268">
        <v>4.9000000000000002E-2</v>
      </c>
      <c r="I211" s="58">
        <f t="shared" si="102"/>
        <v>2.4500000000000001E-2</v>
      </c>
      <c r="J211" s="218">
        <f>I211/C211</f>
        <v>1</v>
      </c>
      <c r="K211" s="268">
        <f>O211+S211+W211+AA211</f>
        <v>4.9000000000000002E-2</v>
      </c>
      <c r="L211" s="268"/>
      <c r="M211" s="268"/>
      <c r="N211" s="268">
        <v>4.9000000000000002E-2</v>
      </c>
      <c r="O211" s="268">
        <f>SUM(L211:N211)</f>
        <v>4.9000000000000002E-2</v>
      </c>
      <c r="P211" s="268"/>
      <c r="Q211" s="268"/>
      <c r="R211" s="268"/>
      <c r="S211" s="268">
        <f>SUM(P211:R211)</f>
        <v>0</v>
      </c>
      <c r="T211" s="268"/>
      <c r="U211" s="268"/>
      <c r="V211" s="268"/>
      <c r="W211" s="268"/>
      <c r="X211" s="268"/>
      <c r="Y211" s="268"/>
      <c r="Z211" s="268"/>
      <c r="AA211" s="268"/>
      <c r="AB211" s="269"/>
    </row>
    <row r="212" spans="1:28">
      <c r="A212" s="243" t="s">
        <v>236</v>
      </c>
      <c r="B212" s="141"/>
      <c r="C212" s="142">
        <f>C213+C214</f>
        <v>0.153</v>
      </c>
      <c r="D212" s="141"/>
      <c r="E212" s="141"/>
      <c r="F212" s="142">
        <f>SUM(F213:F215)</f>
        <v>0.16450000000000001</v>
      </c>
      <c r="G212" s="144">
        <f>SUM(G213:G215)</f>
        <v>0.16450000000000001</v>
      </c>
      <c r="H212" s="144">
        <f>SUM(H213:H215)</f>
        <v>0.16450000000000001</v>
      </c>
      <c r="I212" s="144">
        <f t="shared" si="102"/>
        <v>1.150000000000001E-2</v>
      </c>
      <c r="J212" s="244">
        <f>I212/C212</f>
        <v>7.5163398692810524E-2</v>
      </c>
      <c r="K212" s="144">
        <f>SUM(K213:K215)</f>
        <v>0.16450000000000001</v>
      </c>
      <c r="L212" s="144"/>
      <c r="M212" s="144"/>
      <c r="N212" s="144">
        <f>SUM(N213:N215)</f>
        <v>0.16450000000000001</v>
      </c>
      <c r="O212" s="144">
        <f>SUM(O213:O215)</f>
        <v>0.16450000000000001</v>
      </c>
      <c r="P212" s="144">
        <f>SUM(P213:P215)</f>
        <v>0</v>
      </c>
      <c r="Q212" s="144"/>
      <c r="R212" s="144"/>
      <c r="S212" s="144">
        <f t="shared" ref="S212" si="104">SUM(S213:S215)</f>
        <v>0</v>
      </c>
      <c r="T212" s="144"/>
      <c r="U212" s="144"/>
      <c r="V212" s="144"/>
      <c r="W212" s="144"/>
      <c r="X212" s="144"/>
      <c r="Y212" s="144"/>
      <c r="Z212" s="144"/>
      <c r="AA212" s="144"/>
      <c r="AB212" s="263"/>
    </row>
    <row r="213" spans="1:28" s="18" customFormat="1">
      <c r="A213" s="253" t="s">
        <v>237</v>
      </c>
      <c r="B213" s="197"/>
      <c r="C213" s="198">
        <v>9.7000000000000003E-2</v>
      </c>
      <c r="D213" s="197"/>
      <c r="E213" s="197">
        <v>2</v>
      </c>
      <c r="F213" s="198">
        <v>8.9599999999999999E-2</v>
      </c>
      <c r="G213" s="227">
        <v>8.9599999999999999E-2</v>
      </c>
      <c r="H213" s="227">
        <v>8.9599999999999999E-2</v>
      </c>
      <c r="I213" s="227">
        <f t="shared" si="102"/>
        <v>-7.4000000000000038E-3</v>
      </c>
      <c r="J213" s="233">
        <f>I213/C213</f>
        <v>-7.6288659793814467E-2</v>
      </c>
      <c r="K213" s="227">
        <f t="shared" ref="K213:K214" si="105">O213+S213+W213+AA213</f>
        <v>8.9599999999999999E-2</v>
      </c>
      <c r="L213" s="227"/>
      <c r="M213" s="227"/>
      <c r="N213" s="227">
        <v>8.9599999999999999E-2</v>
      </c>
      <c r="O213" s="227">
        <f t="shared" ref="O213:O214" si="106">SUM(L213:N213)</f>
        <v>8.9599999999999999E-2</v>
      </c>
      <c r="P213" s="227"/>
      <c r="Q213" s="227"/>
      <c r="R213" s="227"/>
      <c r="S213" s="227">
        <f>SUM(P213:R213)</f>
        <v>0</v>
      </c>
      <c r="T213" s="227"/>
      <c r="U213" s="227"/>
      <c r="V213" s="227"/>
      <c r="W213" s="227"/>
      <c r="X213" s="227"/>
      <c r="Y213" s="227"/>
      <c r="Z213" s="227"/>
      <c r="AA213" s="227"/>
      <c r="AB213" s="269"/>
    </row>
    <row r="214" spans="1:28" s="18" customFormat="1">
      <c r="A214" s="253" t="s">
        <v>238</v>
      </c>
      <c r="B214" s="197"/>
      <c r="C214" s="198">
        <v>5.6000000000000001E-2</v>
      </c>
      <c r="D214" s="197"/>
      <c r="E214" s="197">
        <v>1</v>
      </c>
      <c r="F214" s="198">
        <v>5.1900000000000002E-2</v>
      </c>
      <c r="G214" s="227">
        <v>5.1900000000000002E-2</v>
      </c>
      <c r="H214" s="227">
        <v>5.1900000000000002E-2</v>
      </c>
      <c r="I214" s="227">
        <f t="shared" si="102"/>
        <v>-4.0999999999999995E-3</v>
      </c>
      <c r="J214" s="233">
        <f t="shared" ref="J214" si="107">I214/C214</f>
        <v>-7.3214285714285704E-2</v>
      </c>
      <c r="K214" s="227">
        <f t="shared" si="105"/>
        <v>5.1900000000000002E-2</v>
      </c>
      <c r="L214" s="227"/>
      <c r="M214" s="227"/>
      <c r="N214" s="227">
        <v>5.1900000000000002E-2</v>
      </c>
      <c r="O214" s="227">
        <f t="shared" si="106"/>
        <v>5.1900000000000002E-2</v>
      </c>
      <c r="P214" s="227"/>
      <c r="Q214" s="227"/>
      <c r="R214" s="227"/>
      <c r="S214" s="227">
        <f t="shared" ref="S214:S215" si="108">SUM(P214:R214)</f>
        <v>0</v>
      </c>
      <c r="T214" s="227"/>
      <c r="U214" s="227"/>
      <c r="V214" s="227"/>
      <c r="W214" s="227"/>
      <c r="X214" s="227"/>
      <c r="Y214" s="227"/>
      <c r="Z214" s="227"/>
      <c r="AA214" s="227"/>
      <c r="AB214" s="269"/>
    </row>
    <row r="215" spans="1:28" s="18" customFormat="1">
      <c r="A215" s="253" t="s">
        <v>239</v>
      </c>
      <c r="B215" s="197"/>
      <c r="C215" s="198"/>
      <c r="D215" s="197"/>
      <c r="E215" s="197">
        <v>1</v>
      </c>
      <c r="F215" s="198">
        <v>2.3E-2</v>
      </c>
      <c r="G215" s="227">
        <v>2.3E-2</v>
      </c>
      <c r="H215" s="227">
        <v>2.3E-2</v>
      </c>
      <c r="I215" s="227">
        <f t="shared" si="102"/>
        <v>2.3E-2</v>
      </c>
      <c r="J215" s="233">
        <v>1</v>
      </c>
      <c r="K215" s="227">
        <f>O215+S215+W215+AA215</f>
        <v>2.3E-2</v>
      </c>
      <c r="L215" s="227"/>
      <c r="M215" s="227"/>
      <c r="N215" s="227">
        <v>2.3E-2</v>
      </c>
      <c r="O215" s="227">
        <f>SUM(L215:N215)</f>
        <v>2.3E-2</v>
      </c>
      <c r="P215" s="227"/>
      <c r="Q215" s="227"/>
      <c r="R215" s="227"/>
      <c r="S215" s="227">
        <f t="shared" si="108"/>
        <v>0</v>
      </c>
      <c r="T215" s="227"/>
      <c r="U215" s="227"/>
      <c r="V215" s="227"/>
      <c r="W215" s="227"/>
      <c r="X215" s="227"/>
      <c r="Y215" s="227"/>
      <c r="Z215" s="227"/>
      <c r="AA215" s="227"/>
      <c r="AB215" s="269"/>
    </row>
    <row r="216" spans="1:28">
      <c r="A216" s="243" t="s">
        <v>240</v>
      </c>
      <c r="B216" s="141"/>
      <c r="C216" s="141">
        <v>0</v>
      </c>
      <c r="D216" s="141"/>
      <c r="E216" s="141"/>
      <c r="F216" s="142">
        <f>SUM(F217)</f>
        <v>3.0000000000000001E-3</v>
      </c>
      <c r="G216" s="144">
        <f>SUM(G217)</f>
        <v>3.0000000000000001E-3</v>
      </c>
      <c r="H216" s="144">
        <f>SUM(H217)</f>
        <v>3.0000000000000001E-3</v>
      </c>
      <c r="I216" s="144">
        <f t="shared" si="102"/>
        <v>3.0000000000000001E-3</v>
      </c>
      <c r="J216" s="244">
        <v>1</v>
      </c>
      <c r="K216" s="144">
        <f>SUM(K217)</f>
        <v>3.0000000000000001E-3</v>
      </c>
      <c r="L216" s="144"/>
      <c r="M216" s="144"/>
      <c r="N216" s="144">
        <f>SUM(N217)</f>
        <v>3.0000000000000001E-3</v>
      </c>
      <c r="O216" s="144">
        <f>O217</f>
        <v>3.0000000000000001E-3</v>
      </c>
      <c r="P216" s="144">
        <f>SUM(P217)</f>
        <v>0</v>
      </c>
      <c r="Q216" s="144"/>
      <c r="R216" s="144"/>
      <c r="S216" s="144">
        <f>SUM(S217)</f>
        <v>0</v>
      </c>
      <c r="T216" s="144"/>
      <c r="U216" s="144"/>
      <c r="V216" s="144"/>
      <c r="W216" s="144"/>
      <c r="X216" s="144"/>
      <c r="Y216" s="144"/>
      <c r="Z216" s="144"/>
      <c r="AA216" s="144"/>
      <c r="AB216" s="261"/>
    </row>
    <row r="217" spans="1:28">
      <c r="A217" s="266" t="s">
        <v>241</v>
      </c>
      <c r="B217" s="62"/>
      <c r="C217" s="62"/>
      <c r="D217" s="62"/>
      <c r="E217" s="267">
        <v>1</v>
      </c>
      <c r="F217" s="63">
        <v>3.0000000000000001E-3</v>
      </c>
      <c r="G217" s="268">
        <v>3.0000000000000001E-3</v>
      </c>
      <c r="H217" s="268">
        <v>3.0000000000000001E-3</v>
      </c>
      <c r="I217" s="182">
        <f t="shared" si="102"/>
        <v>3.0000000000000001E-3</v>
      </c>
      <c r="J217" s="183">
        <v>1</v>
      </c>
      <c r="K217" s="268">
        <f>O217+S217+W217+AA217</f>
        <v>3.0000000000000001E-3</v>
      </c>
      <c r="L217" s="268"/>
      <c r="M217" s="268"/>
      <c r="N217" s="268">
        <v>3.0000000000000001E-3</v>
      </c>
      <c r="O217" s="268">
        <f>SUM(L217:N217)</f>
        <v>3.0000000000000001E-3</v>
      </c>
      <c r="P217" s="268"/>
      <c r="Q217" s="268"/>
      <c r="R217" s="268"/>
      <c r="S217" s="268">
        <f>SUM(P217:R217)</f>
        <v>0</v>
      </c>
      <c r="T217" s="268"/>
      <c r="U217" s="268"/>
      <c r="V217" s="268"/>
      <c r="W217" s="268"/>
      <c r="X217" s="268"/>
      <c r="Y217" s="268"/>
      <c r="Z217" s="268"/>
      <c r="AA217" s="268"/>
      <c r="AB217" s="269"/>
    </row>
    <row r="218" spans="1:28">
      <c r="A218" s="243" t="s">
        <v>242</v>
      </c>
      <c r="B218" s="141"/>
      <c r="C218" s="141">
        <v>0.1971</v>
      </c>
      <c r="D218" s="141"/>
      <c r="E218" s="141"/>
      <c r="F218" s="142">
        <f>SUM(F219)</f>
        <v>0</v>
      </c>
      <c r="G218" s="270"/>
      <c r="H218" s="142"/>
      <c r="I218" s="144">
        <f t="shared" si="102"/>
        <v>-0.1971</v>
      </c>
      <c r="J218" s="260">
        <f>I218/C218</f>
        <v>-1</v>
      </c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261"/>
    </row>
    <row r="219" spans="1:28">
      <c r="A219" s="266"/>
      <c r="B219" s="62"/>
      <c r="C219" s="62"/>
      <c r="D219" s="62"/>
      <c r="E219" s="267"/>
      <c r="F219" s="63"/>
      <c r="G219" s="271"/>
      <c r="H219" s="63"/>
      <c r="I219" s="182"/>
      <c r="J219" s="184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269"/>
    </row>
    <row r="220" spans="1:28" s="166" customFormat="1">
      <c r="A220" s="272" t="s">
        <v>243</v>
      </c>
      <c r="B220" s="168"/>
      <c r="C220" s="169">
        <f>C221+C229</f>
        <v>16.831800000000001</v>
      </c>
      <c r="D220" s="168"/>
      <c r="E220" s="168"/>
      <c r="F220" s="171">
        <f>F221+F229</f>
        <v>59.774000000000001</v>
      </c>
      <c r="G220" s="171">
        <f>G221+G229</f>
        <v>49.180999999999997</v>
      </c>
      <c r="H220" s="171">
        <f>H221+H229</f>
        <v>45.377600000000001</v>
      </c>
      <c r="I220" s="171">
        <f>H220-C220</f>
        <v>28.5458</v>
      </c>
      <c r="J220" s="273">
        <f>I220/C220</f>
        <v>1.6959445810905547</v>
      </c>
      <c r="K220" s="171">
        <f>K221+K229</f>
        <v>45.377600000000001</v>
      </c>
      <c r="L220" s="171">
        <f t="shared" ref="L220:Z220" si="109">L221+L229</f>
        <v>0</v>
      </c>
      <c r="M220" s="171">
        <f t="shared" si="109"/>
        <v>0</v>
      </c>
      <c r="N220" s="171">
        <f t="shared" si="109"/>
        <v>0</v>
      </c>
      <c r="O220" s="171">
        <f>O221+O229</f>
        <v>0</v>
      </c>
      <c r="P220" s="171">
        <f t="shared" si="109"/>
        <v>45.377600000000001</v>
      </c>
      <c r="Q220" s="171">
        <f t="shared" si="109"/>
        <v>0</v>
      </c>
      <c r="R220" s="171">
        <f t="shared" si="109"/>
        <v>0</v>
      </c>
      <c r="S220" s="171">
        <f>S221+S229</f>
        <v>45.377600000000001</v>
      </c>
      <c r="T220" s="171">
        <f t="shared" si="109"/>
        <v>0</v>
      </c>
      <c r="U220" s="171">
        <f t="shared" si="109"/>
        <v>0</v>
      </c>
      <c r="V220" s="171">
        <f t="shared" si="109"/>
        <v>0</v>
      </c>
      <c r="W220" s="171">
        <f>W221+W229</f>
        <v>0</v>
      </c>
      <c r="X220" s="171">
        <f t="shared" si="109"/>
        <v>0</v>
      </c>
      <c r="Y220" s="171">
        <f t="shared" si="109"/>
        <v>0</v>
      </c>
      <c r="Z220" s="171">
        <f t="shared" si="109"/>
        <v>0</v>
      </c>
      <c r="AA220" s="171">
        <f>AA221+AA229</f>
        <v>0</v>
      </c>
      <c r="AB220" s="274"/>
    </row>
    <row r="221" spans="1:28">
      <c r="A221" s="275" t="s">
        <v>244</v>
      </c>
      <c r="B221" s="175"/>
      <c r="C221" s="175">
        <f>C222</f>
        <v>6.1318000000000001</v>
      </c>
      <c r="D221" s="175"/>
      <c r="E221" s="175"/>
      <c r="F221" s="178">
        <f>F222</f>
        <v>4.327</v>
      </c>
      <c r="G221" s="178">
        <f>G222</f>
        <v>4.327</v>
      </c>
      <c r="H221" s="178">
        <f>H222</f>
        <v>3.5453999999999999</v>
      </c>
      <c r="I221" s="178">
        <f>H221-C221</f>
        <v>-2.5864000000000003</v>
      </c>
      <c r="J221" s="230">
        <f>I221/C221</f>
        <v>-0.42180110244952546</v>
      </c>
      <c r="K221" s="178">
        <f>K222</f>
        <v>3.5453999999999999</v>
      </c>
      <c r="L221" s="178">
        <f t="shared" ref="L221:AA221" si="110">L222</f>
        <v>0</v>
      </c>
      <c r="M221" s="178">
        <f t="shared" si="110"/>
        <v>0</v>
      </c>
      <c r="N221" s="178">
        <f t="shared" si="110"/>
        <v>0</v>
      </c>
      <c r="O221" s="178">
        <f t="shared" si="110"/>
        <v>0</v>
      </c>
      <c r="P221" s="178">
        <f t="shared" si="110"/>
        <v>3.5453999999999999</v>
      </c>
      <c r="Q221" s="178">
        <f t="shared" si="110"/>
        <v>0</v>
      </c>
      <c r="R221" s="178">
        <f t="shared" si="110"/>
        <v>0</v>
      </c>
      <c r="S221" s="178">
        <f t="shared" si="110"/>
        <v>3.5453999999999999</v>
      </c>
      <c r="T221" s="178">
        <f t="shared" si="110"/>
        <v>0</v>
      </c>
      <c r="U221" s="178">
        <f t="shared" si="110"/>
        <v>0</v>
      </c>
      <c r="V221" s="178">
        <f t="shared" si="110"/>
        <v>0</v>
      </c>
      <c r="W221" s="178">
        <f t="shared" si="110"/>
        <v>0</v>
      </c>
      <c r="X221" s="178">
        <f t="shared" si="110"/>
        <v>0</v>
      </c>
      <c r="Y221" s="178">
        <f t="shared" si="110"/>
        <v>0</v>
      </c>
      <c r="Z221" s="178">
        <f t="shared" si="110"/>
        <v>0</v>
      </c>
      <c r="AA221" s="178">
        <f t="shared" si="110"/>
        <v>0</v>
      </c>
      <c r="AB221" s="146"/>
    </row>
    <row r="222" spans="1:28">
      <c r="A222" s="276" t="s">
        <v>245</v>
      </c>
      <c r="B222" s="197"/>
      <c r="C222" s="197">
        <v>6.1318000000000001</v>
      </c>
      <c r="D222" s="197"/>
      <c r="E222" s="197">
        <v>6</v>
      </c>
      <c r="F222" s="227">
        <f>SUM(F223:F228)</f>
        <v>4.327</v>
      </c>
      <c r="G222" s="227">
        <f>SUM(G223:G228)</f>
        <v>4.327</v>
      </c>
      <c r="H222" s="227">
        <f>SUM(H223:H228)</f>
        <v>3.5453999999999999</v>
      </c>
      <c r="I222" s="227">
        <f>H222-C222</f>
        <v>-2.5864000000000003</v>
      </c>
      <c r="J222" s="233">
        <f>I222/C222</f>
        <v>-0.42180110244952546</v>
      </c>
      <c r="K222" s="227">
        <f>SUM(K223:K228)</f>
        <v>3.5453999999999999</v>
      </c>
      <c r="L222" s="227">
        <f t="shared" ref="L222:AA222" si="111">SUM(L223:L228)</f>
        <v>0</v>
      </c>
      <c r="M222" s="227"/>
      <c r="N222" s="227">
        <f t="shared" ref="N222" si="112">SUM(N223:N228)</f>
        <v>0</v>
      </c>
      <c r="O222" s="227">
        <f t="shared" si="111"/>
        <v>0</v>
      </c>
      <c r="P222" s="227">
        <f t="shared" si="111"/>
        <v>3.5453999999999999</v>
      </c>
      <c r="Q222" s="227">
        <f t="shared" si="111"/>
        <v>0</v>
      </c>
      <c r="R222" s="227">
        <f t="shared" si="111"/>
        <v>0</v>
      </c>
      <c r="S222" s="227">
        <f t="shared" si="111"/>
        <v>3.5453999999999999</v>
      </c>
      <c r="T222" s="227">
        <f t="shared" si="111"/>
        <v>0</v>
      </c>
      <c r="U222" s="227">
        <f t="shared" si="111"/>
        <v>0</v>
      </c>
      <c r="V222" s="227">
        <f t="shared" si="111"/>
        <v>0</v>
      </c>
      <c r="W222" s="227">
        <f t="shared" si="111"/>
        <v>0</v>
      </c>
      <c r="X222" s="227">
        <f t="shared" si="111"/>
        <v>0</v>
      </c>
      <c r="Y222" s="227">
        <f t="shared" si="111"/>
        <v>0</v>
      </c>
      <c r="Z222" s="227">
        <f t="shared" si="111"/>
        <v>0</v>
      </c>
      <c r="AA222" s="227">
        <f t="shared" si="111"/>
        <v>0</v>
      </c>
      <c r="AB222" s="199"/>
    </row>
    <row r="223" spans="1:28" ht="55.5">
      <c r="A223" s="277" t="s">
        <v>246</v>
      </c>
      <c r="B223" s="197"/>
      <c r="C223" s="197"/>
      <c r="D223" s="197"/>
      <c r="E223" s="197">
        <v>1</v>
      </c>
      <c r="F223" s="227">
        <v>1.101</v>
      </c>
      <c r="G223" s="227">
        <v>1.101</v>
      </c>
      <c r="H223" s="227">
        <v>1.101</v>
      </c>
      <c r="I223" s="227">
        <f t="shared" ref="I223:I228" si="113">H223-C223</f>
        <v>1.101</v>
      </c>
      <c r="J223" s="233">
        <v>1</v>
      </c>
      <c r="K223" s="227">
        <f t="shared" ref="K223:K227" si="114">O223+S223+W223+AA223</f>
        <v>1.101</v>
      </c>
      <c r="L223" s="227"/>
      <c r="M223" s="227"/>
      <c r="N223" s="227"/>
      <c r="O223" s="227">
        <f>SUM(L223:N223)</f>
        <v>0</v>
      </c>
      <c r="P223" s="227">
        <v>1.101</v>
      </c>
      <c r="Q223" s="227"/>
      <c r="R223" s="227"/>
      <c r="S223" s="227">
        <f>SUM(P223:R223)</f>
        <v>1.101</v>
      </c>
      <c r="T223" s="227"/>
      <c r="U223" s="227"/>
      <c r="V223" s="227"/>
      <c r="W223" s="227">
        <f>SUM(T223:V223)</f>
        <v>0</v>
      </c>
      <c r="X223" s="227"/>
      <c r="Y223" s="227"/>
      <c r="Z223" s="227"/>
      <c r="AA223" s="227">
        <f>SUM(X223:Z223)</f>
        <v>0</v>
      </c>
      <c r="AB223" s="269" t="s">
        <v>247</v>
      </c>
    </row>
    <row r="224" spans="1:28" ht="37">
      <c r="A224" s="277" t="s">
        <v>248</v>
      </c>
      <c r="B224" s="197"/>
      <c r="C224" s="197"/>
      <c r="D224" s="197"/>
      <c r="E224" s="197">
        <v>1</v>
      </c>
      <c r="F224" s="227">
        <v>0.499</v>
      </c>
      <c r="G224" s="227">
        <v>0.499</v>
      </c>
      <c r="H224" s="227">
        <v>0.499</v>
      </c>
      <c r="I224" s="227">
        <f t="shared" si="113"/>
        <v>0.499</v>
      </c>
      <c r="J224" s="233">
        <v>1</v>
      </c>
      <c r="K224" s="227">
        <f t="shared" si="114"/>
        <v>0.499</v>
      </c>
      <c r="L224" s="227"/>
      <c r="M224" s="227"/>
      <c r="N224" s="227"/>
      <c r="O224" s="227">
        <f t="shared" ref="O224:O228" si="115">SUM(L224:N224)</f>
        <v>0</v>
      </c>
      <c r="P224" s="227">
        <v>0.499</v>
      </c>
      <c r="Q224" s="227"/>
      <c r="R224" s="227"/>
      <c r="S224" s="227">
        <f>SUM(P224:R224)</f>
        <v>0.499</v>
      </c>
      <c r="T224" s="227"/>
      <c r="U224" s="227"/>
      <c r="V224" s="227"/>
      <c r="W224" s="227">
        <f t="shared" ref="W224:W227" si="116">SUM(T224:V224)</f>
        <v>0</v>
      </c>
      <c r="X224" s="227"/>
      <c r="Y224" s="227"/>
      <c r="Z224" s="227"/>
      <c r="AA224" s="227">
        <f t="shared" ref="AA224:AA228" si="117">SUM(X224:Z224)</f>
        <v>0</v>
      </c>
      <c r="AB224" s="269" t="s">
        <v>249</v>
      </c>
    </row>
    <row r="225" spans="1:28" ht="37">
      <c r="A225" s="277" t="s">
        <v>250</v>
      </c>
      <c r="B225" s="197"/>
      <c r="C225" s="197"/>
      <c r="D225" s="197"/>
      <c r="E225" s="197">
        <v>1</v>
      </c>
      <c r="F225" s="227">
        <v>1.079</v>
      </c>
      <c r="G225" s="227">
        <v>1.079</v>
      </c>
      <c r="H225" s="227">
        <v>0.40539999999999998</v>
      </c>
      <c r="I225" s="227">
        <f t="shared" si="113"/>
        <v>0.40539999999999998</v>
      </c>
      <c r="J225" s="233">
        <v>1</v>
      </c>
      <c r="K225" s="227">
        <f t="shared" si="114"/>
        <v>0.40539999999999998</v>
      </c>
      <c r="L225" s="227"/>
      <c r="M225" s="227"/>
      <c r="N225" s="227"/>
      <c r="O225" s="227">
        <f t="shared" si="115"/>
        <v>0</v>
      </c>
      <c r="P225" s="227">
        <v>0.40539999999999998</v>
      </c>
      <c r="Q225" s="227"/>
      <c r="R225" s="227"/>
      <c r="S225" s="227">
        <f>SUM(P225:R225)</f>
        <v>0.40539999999999998</v>
      </c>
      <c r="T225" s="227"/>
      <c r="U225" s="227"/>
      <c r="V225" s="227"/>
      <c r="W225" s="227">
        <f t="shared" si="116"/>
        <v>0</v>
      </c>
      <c r="X225" s="227"/>
      <c r="Y225" s="227"/>
      <c r="Z225" s="227"/>
      <c r="AA225" s="227">
        <f t="shared" si="117"/>
        <v>0</v>
      </c>
      <c r="AB225" s="269" t="s">
        <v>251</v>
      </c>
    </row>
    <row r="226" spans="1:28" ht="55.5">
      <c r="A226" s="277" t="s">
        <v>252</v>
      </c>
      <c r="B226" s="197"/>
      <c r="C226" s="197"/>
      <c r="D226" s="197"/>
      <c r="E226" s="197">
        <v>1</v>
      </c>
      <c r="F226" s="227">
        <v>0.05</v>
      </c>
      <c r="G226" s="227">
        <v>0.05</v>
      </c>
      <c r="H226" s="227">
        <v>0.05</v>
      </c>
      <c r="I226" s="227">
        <f t="shared" si="113"/>
        <v>0.05</v>
      </c>
      <c r="J226" s="233">
        <v>1</v>
      </c>
      <c r="K226" s="227">
        <f t="shared" si="114"/>
        <v>0.05</v>
      </c>
      <c r="L226" s="227"/>
      <c r="M226" s="227"/>
      <c r="N226" s="227"/>
      <c r="O226" s="227">
        <f t="shared" si="115"/>
        <v>0</v>
      </c>
      <c r="P226" s="227">
        <v>0.05</v>
      </c>
      <c r="Q226" s="227"/>
      <c r="R226" s="227"/>
      <c r="S226" s="227">
        <f t="shared" ref="S226:S228" si="118">SUM(P226:R226)</f>
        <v>0.05</v>
      </c>
      <c r="T226" s="227"/>
      <c r="U226" s="227"/>
      <c r="V226" s="227"/>
      <c r="W226" s="227">
        <f t="shared" si="116"/>
        <v>0</v>
      </c>
      <c r="X226" s="227"/>
      <c r="Y226" s="227"/>
      <c r="Z226" s="227"/>
      <c r="AA226" s="227">
        <f t="shared" si="117"/>
        <v>0</v>
      </c>
      <c r="AB226" s="269" t="s">
        <v>253</v>
      </c>
    </row>
    <row r="227" spans="1:28" ht="37">
      <c r="A227" s="277" t="s">
        <v>254</v>
      </c>
      <c r="B227" s="197"/>
      <c r="C227" s="197"/>
      <c r="D227" s="197"/>
      <c r="E227" s="197">
        <v>1</v>
      </c>
      <c r="F227" s="227">
        <v>0.49</v>
      </c>
      <c r="G227" s="227">
        <v>0.49</v>
      </c>
      <c r="H227" s="227">
        <v>0.49</v>
      </c>
      <c r="I227" s="227">
        <f t="shared" si="113"/>
        <v>0.49</v>
      </c>
      <c r="J227" s="233">
        <v>1</v>
      </c>
      <c r="K227" s="227">
        <f t="shared" si="114"/>
        <v>0.49</v>
      </c>
      <c r="L227" s="227"/>
      <c r="M227" s="227"/>
      <c r="N227" s="227"/>
      <c r="O227" s="227">
        <f t="shared" si="115"/>
        <v>0</v>
      </c>
      <c r="P227" s="227">
        <v>0.49</v>
      </c>
      <c r="Q227" s="227"/>
      <c r="R227" s="227"/>
      <c r="S227" s="227">
        <f t="shared" si="118"/>
        <v>0.49</v>
      </c>
      <c r="T227" s="227"/>
      <c r="U227" s="227"/>
      <c r="V227" s="227"/>
      <c r="W227" s="227">
        <f t="shared" si="116"/>
        <v>0</v>
      </c>
      <c r="X227" s="227"/>
      <c r="Y227" s="227"/>
      <c r="Z227" s="227"/>
      <c r="AA227" s="227">
        <f t="shared" si="117"/>
        <v>0</v>
      </c>
      <c r="AB227" s="269" t="s">
        <v>255</v>
      </c>
    </row>
    <row r="228" spans="1:28" ht="55.5">
      <c r="A228" s="277" t="s">
        <v>256</v>
      </c>
      <c r="B228" s="197"/>
      <c r="C228" s="197"/>
      <c r="D228" s="197"/>
      <c r="E228" s="197">
        <v>1</v>
      </c>
      <c r="F228" s="227">
        <v>1.1080000000000001</v>
      </c>
      <c r="G228" s="227">
        <v>1.1080000000000001</v>
      </c>
      <c r="H228" s="227">
        <v>1</v>
      </c>
      <c r="I228" s="227">
        <f t="shared" si="113"/>
        <v>1</v>
      </c>
      <c r="J228" s="233">
        <v>1</v>
      </c>
      <c r="K228" s="227">
        <f>O228+S228+W228+AA228</f>
        <v>1</v>
      </c>
      <c r="L228" s="227"/>
      <c r="M228" s="227"/>
      <c r="N228" s="227"/>
      <c r="O228" s="227">
        <f t="shared" si="115"/>
        <v>0</v>
      </c>
      <c r="P228" s="227">
        <v>1</v>
      </c>
      <c r="Q228" s="227"/>
      <c r="R228" s="227"/>
      <c r="S228" s="227">
        <f t="shared" si="118"/>
        <v>1</v>
      </c>
      <c r="T228" s="227"/>
      <c r="U228" s="227"/>
      <c r="V228" s="227"/>
      <c r="W228" s="227">
        <f t="shared" ref="W228" si="119">SUM(T228:V228)</f>
        <v>0</v>
      </c>
      <c r="X228" s="227"/>
      <c r="Y228" s="227"/>
      <c r="Z228" s="227"/>
      <c r="AA228" s="227">
        <f t="shared" si="117"/>
        <v>0</v>
      </c>
      <c r="AB228" s="269" t="s">
        <v>257</v>
      </c>
    </row>
    <row r="229" spans="1:28" s="166" customFormat="1">
      <c r="A229" s="243" t="s">
        <v>258</v>
      </c>
      <c r="B229" s="141"/>
      <c r="C229" s="142">
        <v>10.7</v>
      </c>
      <c r="D229" s="141"/>
      <c r="E229" s="141">
        <v>4</v>
      </c>
      <c r="F229" s="144">
        <f>F230</f>
        <v>55.447000000000003</v>
      </c>
      <c r="G229" s="144">
        <f>G230</f>
        <v>44.853999999999999</v>
      </c>
      <c r="H229" s="144">
        <f>H230</f>
        <v>41.8322</v>
      </c>
      <c r="I229" s="144">
        <f>H229-C229</f>
        <v>31.132200000000001</v>
      </c>
      <c r="J229" s="260">
        <f>I229/C229</f>
        <v>2.9095514018691593</v>
      </c>
      <c r="K229" s="144">
        <f>K230</f>
        <v>41.8322</v>
      </c>
      <c r="L229" s="144">
        <f t="shared" ref="L229:AA229" si="120">L230</f>
        <v>0</v>
      </c>
      <c r="M229" s="144">
        <f t="shared" si="120"/>
        <v>0</v>
      </c>
      <c r="N229" s="144">
        <f t="shared" si="120"/>
        <v>0</v>
      </c>
      <c r="O229" s="144">
        <f t="shared" si="120"/>
        <v>0</v>
      </c>
      <c r="P229" s="144">
        <f t="shared" si="120"/>
        <v>41.8322</v>
      </c>
      <c r="Q229" s="144">
        <f t="shared" si="120"/>
        <v>0</v>
      </c>
      <c r="R229" s="144">
        <f t="shared" si="120"/>
        <v>0</v>
      </c>
      <c r="S229" s="144">
        <f t="shared" si="120"/>
        <v>41.8322</v>
      </c>
      <c r="T229" s="144">
        <f t="shared" si="120"/>
        <v>0</v>
      </c>
      <c r="U229" s="144">
        <f t="shared" si="120"/>
        <v>0</v>
      </c>
      <c r="V229" s="144">
        <f t="shared" si="120"/>
        <v>0</v>
      </c>
      <c r="W229" s="144">
        <f t="shared" si="120"/>
        <v>0</v>
      </c>
      <c r="X229" s="144">
        <f t="shared" si="120"/>
        <v>0</v>
      </c>
      <c r="Y229" s="144">
        <f t="shared" si="120"/>
        <v>0</v>
      </c>
      <c r="Z229" s="144">
        <f t="shared" si="120"/>
        <v>0</v>
      </c>
      <c r="AA229" s="144">
        <f t="shared" si="120"/>
        <v>0</v>
      </c>
      <c r="AB229" s="261"/>
    </row>
    <row r="230" spans="1:28">
      <c r="A230" s="276" t="s">
        <v>259</v>
      </c>
      <c r="B230" s="13"/>
      <c r="C230" s="278">
        <v>10.7</v>
      </c>
      <c r="D230" s="13"/>
      <c r="E230" s="13">
        <v>4</v>
      </c>
      <c r="F230" s="195">
        <f>SUM(F231:F234)</f>
        <v>55.447000000000003</v>
      </c>
      <c r="G230" s="195">
        <f>SUM(G231:G234)</f>
        <v>44.853999999999999</v>
      </c>
      <c r="H230" s="195">
        <f>SUM(H231:H234)</f>
        <v>41.8322</v>
      </c>
      <c r="I230" s="195">
        <f>H230-C230</f>
        <v>31.132200000000001</v>
      </c>
      <c r="J230" s="279">
        <f>I230/C230</f>
        <v>2.9095514018691593</v>
      </c>
      <c r="K230" s="195">
        <f>SUM(K231:K234)</f>
        <v>41.8322</v>
      </c>
      <c r="L230" s="195">
        <f t="shared" ref="L230:AA230" si="121">SUM(L231:L234)</f>
        <v>0</v>
      </c>
      <c r="M230" s="195">
        <f t="shared" si="121"/>
        <v>0</v>
      </c>
      <c r="N230" s="195">
        <f t="shared" si="121"/>
        <v>0</v>
      </c>
      <c r="O230" s="195">
        <f t="shared" si="121"/>
        <v>0</v>
      </c>
      <c r="P230" s="195">
        <f t="shared" si="121"/>
        <v>41.8322</v>
      </c>
      <c r="Q230" s="195">
        <f t="shared" si="121"/>
        <v>0</v>
      </c>
      <c r="R230" s="195">
        <f t="shared" si="121"/>
        <v>0</v>
      </c>
      <c r="S230" s="195">
        <f t="shared" si="121"/>
        <v>41.8322</v>
      </c>
      <c r="T230" s="195">
        <f t="shared" si="121"/>
        <v>0</v>
      </c>
      <c r="U230" s="195">
        <f t="shared" si="121"/>
        <v>0</v>
      </c>
      <c r="V230" s="195">
        <f t="shared" si="121"/>
        <v>0</v>
      </c>
      <c r="W230" s="195">
        <f t="shared" si="121"/>
        <v>0</v>
      </c>
      <c r="X230" s="195">
        <f t="shared" si="121"/>
        <v>0</v>
      </c>
      <c r="Y230" s="195">
        <f t="shared" si="121"/>
        <v>0</v>
      </c>
      <c r="Z230" s="195">
        <f t="shared" si="121"/>
        <v>0</v>
      </c>
      <c r="AA230" s="195">
        <f t="shared" si="121"/>
        <v>0</v>
      </c>
      <c r="AB230" s="280"/>
    </row>
    <row r="231" spans="1:28" ht="120">
      <c r="A231" s="259" t="s">
        <v>260</v>
      </c>
      <c r="B231" s="62"/>
      <c r="C231" s="62"/>
      <c r="D231" s="62"/>
      <c r="E231" s="62">
        <v>1</v>
      </c>
      <c r="F231" s="58">
        <v>13.59</v>
      </c>
      <c r="G231" s="58">
        <v>13.59</v>
      </c>
      <c r="H231" s="58">
        <v>12.4452</v>
      </c>
      <c r="I231" s="182">
        <f t="shared" ref="I231:I233" si="122">H231-C231</f>
        <v>12.4452</v>
      </c>
      <c r="J231" s="73">
        <v>100</v>
      </c>
      <c r="K231" s="58">
        <f>O231+S231+W231+AA231</f>
        <v>12.4452</v>
      </c>
      <c r="L231" s="58"/>
      <c r="M231" s="58"/>
      <c r="N231" s="281"/>
      <c r="O231" s="227">
        <f t="shared" ref="O231:O232" si="123">SUM(L231:N231)</f>
        <v>0</v>
      </c>
      <c r="P231" s="281">
        <v>12.4452</v>
      </c>
      <c r="Q231" s="281"/>
      <c r="R231" s="281"/>
      <c r="S231" s="58">
        <f>SUM(P231:R231)</f>
        <v>12.4452</v>
      </c>
      <c r="T231" s="58"/>
      <c r="U231" s="58"/>
      <c r="V231" s="58"/>
      <c r="W231" s="58">
        <f>SUM(T231:V231)</f>
        <v>0</v>
      </c>
      <c r="X231" s="58"/>
      <c r="Y231" s="58"/>
      <c r="Z231" s="58"/>
      <c r="AA231" s="58">
        <f>SUM(X231:Z231)</f>
        <v>0</v>
      </c>
      <c r="AB231" s="75" t="s">
        <v>261</v>
      </c>
    </row>
    <row r="232" spans="1:28">
      <c r="A232" s="259" t="s">
        <v>262</v>
      </c>
      <c r="B232" s="62"/>
      <c r="C232" s="62"/>
      <c r="D232" s="62"/>
      <c r="E232" s="62">
        <v>1</v>
      </c>
      <c r="F232" s="58">
        <v>15.843999999999999</v>
      </c>
      <c r="G232" s="58">
        <v>15.843999999999999</v>
      </c>
      <c r="H232" s="58">
        <v>14.629200000000001</v>
      </c>
      <c r="I232" s="182">
        <f t="shared" si="122"/>
        <v>14.629200000000001</v>
      </c>
      <c r="J232" s="73">
        <v>100</v>
      </c>
      <c r="K232" s="58">
        <f t="shared" ref="K232" si="124">O232+S232+W232+AA232</f>
        <v>14.629200000000001</v>
      </c>
      <c r="L232" s="58"/>
      <c r="M232" s="58"/>
      <c r="N232" s="58"/>
      <c r="O232" s="58">
        <f t="shared" si="123"/>
        <v>0</v>
      </c>
      <c r="P232" s="58">
        <v>14.629200000000001</v>
      </c>
      <c r="Q232" s="58"/>
      <c r="R232" s="58"/>
      <c r="S232" s="58">
        <f t="shared" ref="S232" si="125">SUM(P232:R232)</f>
        <v>14.629200000000001</v>
      </c>
      <c r="T232" s="58"/>
      <c r="U232" s="58"/>
      <c r="V232" s="58"/>
      <c r="W232" s="58">
        <f t="shared" ref="W232" si="126">SUM(T232:V232)</f>
        <v>0</v>
      </c>
      <c r="X232" s="58"/>
      <c r="Y232" s="58"/>
      <c r="Z232" s="58"/>
      <c r="AA232" s="58">
        <f t="shared" ref="AA232:AA233" si="127">SUM(X232:Z232)</f>
        <v>0</v>
      </c>
      <c r="AB232" s="75" t="s">
        <v>263</v>
      </c>
    </row>
    <row r="233" spans="1:28" ht="72">
      <c r="A233" s="253" t="s">
        <v>264</v>
      </c>
      <c r="B233" s="197"/>
      <c r="C233" s="197"/>
      <c r="D233" s="197"/>
      <c r="E233" s="197">
        <v>1</v>
      </c>
      <c r="F233" s="227">
        <v>15.42</v>
      </c>
      <c r="G233" s="227">
        <v>15.42</v>
      </c>
      <c r="H233" s="227">
        <v>14.7578</v>
      </c>
      <c r="I233" s="195">
        <f t="shared" si="122"/>
        <v>14.7578</v>
      </c>
      <c r="J233" s="222">
        <v>100</v>
      </c>
      <c r="K233" s="227">
        <f>O233+S233+W233+AA233</f>
        <v>14.7578</v>
      </c>
      <c r="L233" s="227"/>
      <c r="M233" s="227"/>
      <c r="N233" s="227"/>
      <c r="O233" s="227">
        <f>SUM(L233:N233)</f>
        <v>0</v>
      </c>
      <c r="P233" s="227">
        <v>14.7578</v>
      </c>
      <c r="Q233" s="227"/>
      <c r="R233" s="227"/>
      <c r="S233" s="227">
        <f>SUM(P233:R233)</f>
        <v>14.7578</v>
      </c>
      <c r="T233" s="227"/>
      <c r="U233" s="227"/>
      <c r="V233" s="227"/>
      <c r="W233" s="227">
        <f>SUM(T233:V233)</f>
        <v>0</v>
      </c>
      <c r="X233" s="227"/>
      <c r="Y233" s="227"/>
      <c r="Z233" s="227"/>
      <c r="AA233" s="227">
        <f t="shared" si="127"/>
        <v>0</v>
      </c>
      <c r="AB233" s="221" t="s">
        <v>265</v>
      </c>
    </row>
    <row r="234" spans="1:28" ht="72">
      <c r="A234" s="253" t="s">
        <v>266</v>
      </c>
      <c r="B234" s="197"/>
      <c r="C234" s="197"/>
      <c r="D234" s="197"/>
      <c r="E234" s="197">
        <v>1</v>
      </c>
      <c r="F234" s="227">
        <v>10.593</v>
      </c>
      <c r="G234" s="227"/>
      <c r="H234" s="227"/>
      <c r="I234" s="227"/>
      <c r="J234" s="222"/>
      <c r="K234" s="227"/>
      <c r="L234" s="227"/>
      <c r="M234" s="227"/>
      <c r="N234" s="227"/>
      <c r="O234" s="227"/>
      <c r="P234" s="227"/>
      <c r="Q234" s="227"/>
      <c r="R234" s="227"/>
      <c r="S234" s="227"/>
      <c r="T234" s="227"/>
      <c r="U234" s="227"/>
      <c r="V234" s="227"/>
      <c r="W234" s="227"/>
      <c r="X234" s="227"/>
      <c r="Y234" s="227"/>
      <c r="Z234" s="227"/>
      <c r="AA234" s="227"/>
      <c r="AB234" s="221" t="s">
        <v>265</v>
      </c>
    </row>
    <row r="235" spans="1:28">
      <c r="A235" s="223" t="s">
        <v>267</v>
      </c>
      <c r="B235" s="175"/>
      <c r="C235" s="176">
        <v>10.7</v>
      </c>
      <c r="D235" s="175"/>
      <c r="E235" s="282"/>
      <c r="F235" s="176"/>
      <c r="G235" s="283"/>
      <c r="H235" s="283"/>
      <c r="I235" s="178"/>
      <c r="J235" s="284"/>
      <c r="K235" s="283"/>
      <c r="L235" s="283"/>
      <c r="M235" s="283"/>
      <c r="N235" s="283"/>
      <c r="O235" s="283"/>
      <c r="P235" s="283"/>
      <c r="Q235" s="283"/>
      <c r="R235" s="283"/>
      <c r="S235" s="283"/>
      <c r="T235" s="283"/>
      <c r="U235" s="283"/>
      <c r="V235" s="283"/>
      <c r="W235" s="283"/>
      <c r="X235" s="283"/>
      <c r="Y235" s="283"/>
      <c r="Z235" s="283"/>
      <c r="AA235" s="283"/>
      <c r="AB235" s="261"/>
    </row>
    <row r="236" spans="1:28">
      <c r="A236" s="285" t="s">
        <v>268</v>
      </c>
      <c r="B236" s="286"/>
      <c r="C236" s="286">
        <v>87.290899999999993</v>
      </c>
      <c r="D236" s="287"/>
      <c r="E236" s="286"/>
      <c r="F236" s="288">
        <f>F240+F320</f>
        <v>156.35829999999999</v>
      </c>
      <c r="G236" s="288">
        <f>G240+G320</f>
        <v>103.93480000000001</v>
      </c>
      <c r="H236" s="288">
        <f>H240+H320</f>
        <v>103.93500000000002</v>
      </c>
      <c r="I236" s="289">
        <f>H236/C236</f>
        <v>1.1906739419572947</v>
      </c>
      <c r="J236" s="290">
        <f>I236/C236</f>
        <v>1.3640298610247972E-2</v>
      </c>
      <c r="K236" s="288">
        <f>K240+K320</f>
        <v>103.93500000000002</v>
      </c>
      <c r="L236" s="288">
        <f t="shared" ref="L236:AA236" si="128">L240+L320</f>
        <v>13.773</v>
      </c>
      <c r="M236" s="288">
        <f t="shared" si="128"/>
        <v>4.9273000000000007</v>
      </c>
      <c r="N236" s="288">
        <f t="shared" si="128"/>
        <v>23.4041</v>
      </c>
      <c r="O236" s="288">
        <f t="shared" si="128"/>
        <v>42.104399999999998</v>
      </c>
      <c r="P236" s="288">
        <f t="shared" si="128"/>
        <v>6.8707999999999991</v>
      </c>
      <c r="Q236" s="288">
        <f t="shared" si="128"/>
        <v>6.8706999999999994</v>
      </c>
      <c r="R236" s="288">
        <f t="shared" si="128"/>
        <v>6.8705999999999996</v>
      </c>
      <c r="S236" s="288">
        <f>S240+S320</f>
        <v>20.612099999999995</v>
      </c>
      <c r="T236" s="288">
        <f t="shared" si="128"/>
        <v>6.8702999999999994</v>
      </c>
      <c r="U236" s="288">
        <f t="shared" si="128"/>
        <v>6.87</v>
      </c>
      <c r="V236" s="288">
        <f t="shared" si="128"/>
        <v>6.8697999999999988</v>
      </c>
      <c r="W236" s="288">
        <f t="shared" si="128"/>
        <v>20.610099999999999</v>
      </c>
      <c r="X236" s="288">
        <f t="shared" si="128"/>
        <v>6.8694999999999986</v>
      </c>
      <c r="Y236" s="288">
        <f t="shared" si="128"/>
        <v>6.8694999999999986</v>
      </c>
      <c r="Z236" s="288">
        <f t="shared" si="128"/>
        <v>6.8693999999999988</v>
      </c>
      <c r="AA236" s="288">
        <f t="shared" si="128"/>
        <v>20.6084</v>
      </c>
      <c r="AB236" s="288"/>
    </row>
    <row r="237" spans="1:28">
      <c r="A237" s="253" t="s">
        <v>269</v>
      </c>
      <c r="B237" s="197"/>
      <c r="C237" s="197"/>
      <c r="D237" s="291"/>
      <c r="E237" s="197"/>
      <c r="F237" s="292"/>
      <c r="G237" s="254"/>
      <c r="I237" s="227"/>
      <c r="J237" s="222"/>
      <c r="L237" s="155"/>
      <c r="M237" s="155"/>
      <c r="N237" s="155"/>
      <c r="O237" s="155"/>
      <c r="P237" s="155"/>
      <c r="Q237" s="155"/>
      <c r="R237" s="155"/>
      <c r="S237" s="293"/>
      <c r="T237" s="155"/>
      <c r="U237" s="155"/>
      <c r="V237" s="155"/>
      <c r="W237" s="155"/>
      <c r="X237" s="155"/>
      <c r="Y237" s="155"/>
      <c r="Z237" s="155"/>
      <c r="AA237" s="155"/>
      <c r="AB237" s="199"/>
    </row>
    <row r="238" spans="1:28" ht="47.25" customHeight="1">
      <c r="A238" s="253" t="s">
        <v>270</v>
      </c>
      <c r="B238" s="197"/>
      <c r="C238" s="197"/>
      <c r="D238" s="291"/>
      <c r="E238" s="197"/>
      <c r="F238" s="292"/>
      <c r="G238" s="254"/>
      <c r="H238" s="155"/>
      <c r="I238" s="227"/>
      <c r="J238" s="222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99"/>
    </row>
    <row r="239" spans="1:28" ht="67.5" customHeight="1">
      <c r="A239" s="253" t="s">
        <v>271</v>
      </c>
      <c r="B239" s="197"/>
      <c r="C239" s="197"/>
      <c r="D239" s="291"/>
      <c r="E239" s="197"/>
      <c r="F239" s="292"/>
      <c r="G239" s="254"/>
      <c r="H239" s="155"/>
      <c r="I239" s="227"/>
      <c r="J239" s="222"/>
      <c r="K239" s="293"/>
      <c r="L239" s="155"/>
      <c r="M239" s="155"/>
      <c r="N239" s="155"/>
      <c r="O239" s="293"/>
      <c r="P239" s="293"/>
      <c r="Q239" s="155"/>
      <c r="R239" s="155"/>
      <c r="S239" s="293"/>
      <c r="T239" s="155"/>
      <c r="U239" s="155"/>
      <c r="V239" s="155"/>
      <c r="W239" s="155"/>
      <c r="X239" s="155"/>
      <c r="Y239" s="155"/>
      <c r="Z239" s="155"/>
      <c r="AA239" s="155"/>
      <c r="AB239" s="199"/>
    </row>
    <row r="240" spans="1:28">
      <c r="A240" s="294" t="s">
        <v>50</v>
      </c>
      <c r="B240" s="295"/>
      <c r="C240" s="295">
        <v>81.981399999999994</v>
      </c>
      <c r="D240" s="296"/>
      <c r="E240" s="295"/>
      <c r="F240" s="297">
        <f>F241+F311</f>
        <v>121.15389999999999</v>
      </c>
      <c r="G240" s="297">
        <f>G241+G311</f>
        <v>85.457600000000014</v>
      </c>
      <c r="H240" s="297">
        <f>H241+H311</f>
        <v>85.457600000000014</v>
      </c>
      <c r="I240" s="298">
        <f>H240-C240</f>
        <v>3.4762000000000199</v>
      </c>
      <c r="J240" s="299">
        <f>I240/C240</f>
        <v>4.2402301009741482E-2</v>
      </c>
      <c r="K240" s="297">
        <f>K241+K311</f>
        <v>85.457600000000014</v>
      </c>
      <c r="L240" s="297">
        <f t="shared" ref="L240:AA240" si="129">L241+L311</f>
        <v>13.773</v>
      </c>
      <c r="M240" s="297">
        <f t="shared" si="129"/>
        <v>4.9273000000000007</v>
      </c>
      <c r="N240" s="297">
        <f t="shared" si="129"/>
        <v>4.9266999999999994</v>
      </c>
      <c r="O240" s="297">
        <f t="shared" si="129"/>
        <v>23.627000000000002</v>
      </c>
      <c r="P240" s="297">
        <f t="shared" si="129"/>
        <v>6.8707999999999991</v>
      </c>
      <c r="Q240" s="297">
        <f t="shared" si="129"/>
        <v>6.8706999999999994</v>
      </c>
      <c r="R240" s="297">
        <f t="shared" si="129"/>
        <v>6.8705999999999996</v>
      </c>
      <c r="S240" s="297">
        <f t="shared" si="129"/>
        <v>20.612099999999995</v>
      </c>
      <c r="T240" s="297">
        <f t="shared" si="129"/>
        <v>6.8702999999999994</v>
      </c>
      <c r="U240" s="297">
        <f t="shared" si="129"/>
        <v>6.87</v>
      </c>
      <c r="V240" s="297">
        <f t="shared" si="129"/>
        <v>6.8697999999999988</v>
      </c>
      <c r="W240" s="297">
        <f t="shared" si="129"/>
        <v>20.610099999999999</v>
      </c>
      <c r="X240" s="297">
        <f t="shared" si="129"/>
        <v>6.8694999999999986</v>
      </c>
      <c r="Y240" s="297">
        <f t="shared" si="129"/>
        <v>6.8694999999999986</v>
      </c>
      <c r="Z240" s="297">
        <f t="shared" si="129"/>
        <v>6.8693999999999988</v>
      </c>
      <c r="AA240" s="297">
        <f t="shared" si="129"/>
        <v>20.6084</v>
      </c>
      <c r="AB240" s="300"/>
    </row>
    <row r="241" spans="1:28">
      <c r="A241" s="301" t="s">
        <v>51</v>
      </c>
      <c r="B241" s="302"/>
      <c r="C241" s="302">
        <v>77.848500000000001</v>
      </c>
      <c r="D241" s="303"/>
      <c r="E241" s="302"/>
      <c r="F241" s="304">
        <f>F242+F250+F299</f>
        <v>113.91369999999999</v>
      </c>
      <c r="G241" s="304">
        <f>G242+G250+G299</f>
        <v>81.324700000000007</v>
      </c>
      <c r="H241" s="304">
        <f>H242+H250+H299</f>
        <v>81.324700000000007</v>
      </c>
      <c r="I241" s="305">
        <f>H241-C241</f>
        <v>3.4762000000000057</v>
      </c>
      <c r="J241" s="306">
        <f>I241/C241</f>
        <v>4.4653397303737463E-2</v>
      </c>
      <c r="K241" s="304">
        <f>K242+K250+K299</f>
        <v>81.324700000000007</v>
      </c>
      <c r="L241" s="304">
        <f t="shared" ref="L241:AA241" si="130">L242+L250+L299</f>
        <v>12.936299999999999</v>
      </c>
      <c r="M241" s="304">
        <f t="shared" si="130"/>
        <v>4.0909000000000004</v>
      </c>
      <c r="N241" s="304">
        <f t="shared" si="130"/>
        <v>4.0903999999999998</v>
      </c>
      <c r="O241" s="304">
        <f>O242+O250+O299</f>
        <v>21.117600000000003</v>
      </c>
      <c r="P241" s="304">
        <f t="shared" si="130"/>
        <v>6.690199999999999</v>
      </c>
      <c r="Q241" s="304">
        <f t="shared" si="130"/>
        <v>6.690199999999999</v>
      </c>
      <c r="R241" s="304">
        <f t="shared" si="130"/>
        <v>6.6900999999999993</v>
      </c>
      <c r="S241" s="304">
        <f t="shared" si="130"/>
        <v>20.070499999999996</v>
      </c>
      <c r="T241" s="304">
        <f t="shared" si="130"/>
        <v>6.6898999999999997</v>
      </c>
      <c r="U241" s="304">
        <f t="shared" si="130"/>
        <v>6.6897000000000002</v>
      </c>
      <c r="V241" s="304">
        <f t="shared" si="130"/>
        <v>6.6894999999999989</v>
      </c>
      <c r="W241" s="304">
        <f t="shared" si="130"/>
        <v>20.069099999999999</v>
      </c>
      <c r="X241" s="304">
        <f t="shared" si="130"/>
        <v>6.6891999999999987</v>
      </c>
      <c r="Y241" s="304">
        <f t="shared" si="130"/>
        <v>6.6891999999999987</v>
      </c>
      <c r="Z241" s="304">
        <f t="shared" si="130"/>
        <v>6.6890999999999989</v>
      </c>
      <c r="AA241" s="304">
        <f t="shared" si="130"/>
        <v>20.067499999999999</v>
      </c>
      <c r="AB241" s="304"/>
    </row>
    <row r="242" spans="1:28">
      <c r="A242" s="140" t="s">
        <v>78</v>
      </c>
      <c r="B242" s="141"/>
      <c r="C242" s="142">
        <f>C243+C244+C249</f>
        <v>4.6996000000000002</v>
      </c>
      <c r="D242" s="307"/>
      <c r="E242" s="141"/>
      <c r="F242" s="308">
        <f>SUM(F243:F249)</f>
        <v>7.1634000000000011</v>
      </c>
      <c r="G242" s="308">
        <f>SUM(G243:G249)</f>
        <v>4.6996000000000002</v>
      </c>
      <c r="H242" s="308">
        <f>SUM(H243:H249)</f>
        <v>4.6996000000000002</v>
      </c>
      <c r="I242" s="144">
        <f>H242-C242</f>
        <v>0</v>
      </c>
      <c r="J242" s="244">
        <f>I242/C242</f>
        <v>0</v>
      </c>
      <c r="K242" s="308">
        <f>SUM(K243:K249)</f>
        <v>4.6995999999999993</v>
      </c>
      <c r="L242" s="308">
        <f t="shared" ref="L242:AA242" si="131">SUM(L243:L249)</f>
        <v>0.39169999999999999</v>
      </c>
      <c r="M242" s="308">
        <f t="shared" si="131"/>
        <v>0.39169999999999999</v>
      </c>
      <c r="N242" s="308">
        <f t="shared" si="131"/>
        <v>0.39149999999999996</v>
      </c>
      <c r="O242" s="308">
        <f t="shared" si="131"/>
        <v>1.1748999999999998</v>
      </c>
      <c r="P242" s="308">
        <f t="shared" si="131"/>
        <v>0.39169999999999999</v>
      </c>
      <c r="Q242" s="308">
        <f t="shared" si="131"/>
        <v>0.39169999999999999</v>
      </c>
      <c r="R242" s="308">
        <f t="shared" si="131"/>
        <v>0.39169999999999999</v>
      </c>
      <c r="S242" s="308">
        <f>SUM(S243:S249)</f>
        <v>1.1751</v>
      </c>
      <c r="T242" s="308">
        <f t="shared" si="131"/>
        <v>0.39169999999999999</v>
      </c>
      <c r="U242" s="308">
        <f t="shared" si="131"/>
        <v>0.39169999999999999</v>
      </c>
      <c r="V242" s="308">
        <f t="shared" si="131"/>
        <v>0.39169999999999999</v>
      </c>
      <c r="W242" s="308">
        <f t="shared" si="131"/>
        <v>1.1751</v>
      </c>
      <c r="X242" s="308">
        <f t="shared" si="131"/>
        <v>0.39149999999999996</v>
      </c>
      <c r="Y242" s="308">
        <f t="shared" si="131"/>
        <v>0.39149999999999996</v>
      </c>
      <c r="Z242" s="308">
        <f t="shared" si="131"/>
        <v>0.39149999999999996</v>
      </c>
      <c r="AA242" s="308">
        <f t="shared" si="131"/>
        <v>1.1744999999999999</v>
      </c>
      <c r="AB242" s="146"/>
    </row>
    <row r="243" spans="1:28">
      <c r="A243" s="180" t="s">
        <v>272</v>
      </c>
      <c r="B243" s="62"/>
      <c r="C243" s="63">
        <v>0.35</v>
      </c>
      <c r="D243" s="235"/>
      <c r="E243" s="62"/>
      <c r="F243" s="309">
        <v>1.1642999999999999</v>
      </c>
      <c r="G243" s="235">
        <v>0.35</v>
      </c>
      <c r="H243" s="235">
        <v>0.35</v>
      </c>
      <c r="I243" s="58">
        <f>H243-C243</f>
        <v>0</v>
      </c>
      <c r="J243" s="218">
        <f>I243/C243</f>
        <v>0</v>
      </c>
      <c r="K243" s="66">
        <f>O243+S243+W243+AA243</f>
        <v>0.35</v>
      </c>
      <c r="L243" s="235">
        <v>2.92E-2</v>
      </c>
      <c r="M243" s="235">
        <v>2.92E-2</v>
      </c>
      <c r="N243" s="235">
        <v>2.9100000000000001E-2</v>
      </c>
      <c r="O243" s="66">
        <f>SUM(L243:N243)</f>
        <v>8.7499999999999994E-2</v>
      </c>
      <c r="P243" s="235">
        <v>2.92E-2</v>
      </c>
      <c r="Q243" s="235">
        <v>2.92E-2</v>
      </c>
      <c r="R243" s="235">
        <v>2.92E-2</v>
      </c>
      <c r="S243" s="66">
        <f>SUM(P243:R243)</f>
        <v>8.7599999999999997E-2</v>
      </c>
      <c r="T243" s="235">
        <v>2.92E-2</v>
      </c>
      <c r="U243" s="235">
        <v>2.92E-2</v>
      </c>
      <c r="V243" s="235">
        <v>2.92E-2</v>
      </c>
      <c r="W243" s="66">
        <f>SUM(T243:V243)</f>
        <v>8.7599999999999997E-2</v>
      </c>
      <c r="X243" s="235">
        <v>2.9100000000000001E-2</v>
      </c>
      <c r="Y243" s="235">
        <v>2.9100000000000001E-2</v>
      </c>
      <c r="Z243" s="235">
        <v>2.9100000000000001E-2</v>
      </c>
      <c r="AA243" s="66">
        <f>SUM(X243:Z243)</f>
        <v>8.7300000000000003E-2</v>
      </c>
      <c r="AB243" s="61"/>
    </row>
    <row r="244" spans="1:28">
      <c r="A244" s="277" t="s">
        <v>273</v>
      </c>
      <c r="B244" s="62"/>
      <c r="C244" s="63">
        <v>0.5</v>
      </c>
      <c r="D244" s="66"/>
      <c r="E244" s="62"/>
      <c r="F244" s="231">
        <v>1.3841000000000001</v>
      </c>
      <c r="G244" s="66">
        <v>0.5</v>
      </c>
      <c r="H244" s="66">
        <v>0.5</v>
      </c>
      <c r="I244" s="58">
        <f>H244-C244</f>
        <v>0</v>
      </c>
      <c r="J244" s="218">
        <f>I244/C244</f>
        <v>0</v>
      </c>
      <c r="K244" s="66">
        <f>O244+S244+W244+AA244</f>
        <v>0.5</v>
      </c>
      <c r="L244" s="66">
        <v>4.1700000000000001E-2</v>
      </c>
      <c r="M244" s="66">
        <v>4.1700000000000001E-2</v>
      </c>
      <c r="N244" s="66">
        <v>4.1599999999999998E-2</v>
      </c>
      <c r="O244" s="66">
        <f>SUM(L244:N244)</f>
        <v>0.125</v>
      </c>
      <c r="P244" s="66">
        <v>4.1700000000000001E-2</v>
      </c>
      <c r="Q244" s="66">
        <v>4.1700000000000001E-2</v>
      </c>
      <c r="R244" s="66">
        <v>4.1700000000000001E-2</v>
      </c>
      <c r="S244" s="66">
        <f>SUM(P244:R244)</f>
        <v>0.12509999999999999</v>
      </c>
      <c r="T244" s="66">
        <v>4.1700000000000001E-2</v>
      </c>
      <c r="U244" s="66">
        <v>4.1700000000000001E-2</v>
      </c>
      <c r="V244" s="66">
        <v>4.1700000000000001E-2</v>
      </c>
      <c r="W244" s="66">
        <f>SUM(T244:V244)</f>
        <v>0.12509999999999999</v>
      </c>
      <c r="X244" s="66">
        <v>4.1599999999999998E-2</v>
      </c>
      <c r="Y244" s="66">
        <v>4.1599999999999998E-2</v>
      </c>
      <c r="Z244" s="66">
        <v>4.1599999999999998E-2</v>
      </c>
      <c r="AA244" s="66">
        <f>SUM(X244:Z244)</f>
        <v>0.12479999999999999</v>
      </c>
      <c r="AB244" s="75"/>
    </row>
    <row r="245" spans="1:28">
      <c r="A245" s="277" t="s">
        <v>274</v>
      </c>
      <c r="B245" s="62"/>
      <c r="C245" s="62"/>
      <c r="D245" s="291"/>
      <c r="E245" s="62"/>
      <c r="F245" s="231">
        <v>2.4E-2</v>
      </c>
      <c r="G245" s="66"/>
      <c r="H245" s="66"/>
      <c r="I245" s="58"/>
      <c r="J245" s="218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75"/>
    </row>
    <row r="246" spans="1:28">
      <c r="A246" s="277" t="s">
        <v>275</v>
      </c>
      <c r="B246" s="197"/>
      <c r="C246" s="197"/>
      <c r="D246" s="254"/>
      <c r="E246" s="197"/>
      <c r="F246" s="292">
        <v>1.4999999999999999E-2</v>
      </c>
      <c r="G246" s="254"/>
      <c r="H246" s="254"/>
      <c r="I246" s="58"/>
      <c r="J246" s="218"/>
      <c r="K246" s="254"/>
      <c r="L246" s="254"/>
      <c r="M246" s="254"/>
      <c r="N246" s="254"/>
      <c r="O246" s="254"/>
      <c r="P246" s="254"/>
      <c r="Q246" s="254"/>
      <c r="R246" s="254"/>
      <c r="S246" s="254"/>
      <c r="T246" s="254"/>
      <c r="U246" s="254"/>
      <c r="V246" s="254"/>
      <c r="W246" s="254"/>
      <c r="X246" s="254"/>
      <c r="Y246" s="254"/>
      <c r="Z246" s="254"/>
      <c r="AA246" s="254"/>
      <c r="AB246" s="221"/>
    </row>
    <row r="247" spans="1:28">
      <c r="A247" s="277" t="s">
        <v>276</v>
      </c>
      <c r="B247" s="197"/>
      <c r="C247" s="197"/>
      <c r="D247" s="254"/>
      <c r="E247" s="197"/>
      <c r="F247" s="292">
        <v>0.4864</v>
      </c>
      <c r="G247" s="254"/>
      <c r="H247" s="254"/>
      <c r="I247" s="58"/>
      <c r="J247" s="218"/>
      <c r="K247" s="254"/>
      <c r="L247" s="254"/>
      <c r="M247" s="254"/>
      <c r="N247" s="254"/>
      <c r="O247" s="254"/>
      <c r="P247" s="254"/>
      <c r="Q247" s="254"/>
      <c r="R247" s="254"/>
      <c r="S247" s="254"/>
      <c r="T247" s="254"/>
      <c r="U247" s="254"/>
      <c r="V247" s="254"/>
      <c r="W247" s="254"/>
      <c r="X247" s="254"/>
      <c r="Y247" s="254"/>
      <c r="Z247" s="254"/>
      <c r="AA247" s="254"/>
      <c r="AB247" s="221"/>
    </row>
    <row r="248" spans="1:28" ht="48">
      <c r="A248" s="277" t="s">
        <v>277</v>
      </c>
      <c r="B248" s="197"/>
      <c r="C248" s="197"/>
      <c r="D248" s="254"/>
      <c r="E248" s="197"/>
      <c r="F248" s="292">
        <v>0.24</v>
      </c>
      <c r="G248" s="254"/>
      <c r="H248" s="254"/>
      <c r="I248" s="58"/>
      <c r="J248" s="218"/>
      <c r="K248" s="254"/>
      <c r="L248" s="254"/>
      <c r="M248" s="254"/>
      <c r="N248" s="254"/>
      <c r="O248" s="254"/>
      <c r="P248" s="254"/>
      <c r="Q248" s="254"/>
      <c r="R248" s="254"/>
      <c r="S248" s="254"/>
      <c r="T248" s="254"/>
      <c r="U248" s="254"/>
      <c r="V248" s="254"/>
      <c r="W248" s="254"/>
      <c r="X248" s="254"/>
      <c r="Y248" s="254"/>
      <c r="Z248" s="254"/>
      <c r="AA248" s="254"/>
      <c r="AB248" s="221"/>
    </row>
    <row r="249" spans="1:28" ht="121.9" customHeight="1">
      <c r="A249" s="277" t="s">
        <v>278</v>
      </c>
      <c r="B249" s="197"/>
      <c r="C249" s="197">
        <v>3.8496000000000001</v>
      </c>
      <c r="D249" s="254"/>
      <c r="E249" s="197"/>
      <c r="F249" s="292">
        <v>3.8496000000000001</v>
      </c>
      <c r="G249" s="254">
        <v>3.8496000000000001</v>
      </c>
      <c r="H249" s="254">
        <v>3.8496000000000001</v>
      </c>
      <c r="I249" s="58">
        <f>H249-C249</f>
        <v>0</v>
      </c>
      <c r="J249" s="218">
        <f>I249/C249</f>
        <v>0</v>
      </c>
      <c r="K249" s="254">
        <f>O249+S249+W249+AA249</f>
        <v>3.8495999999999997</v>
      </c>
      <c r="L249" s="254">
        <v>0.32079999999999997</v>
      </c>
      <c r="M249" s="254">
        <v>0.32079999999999997</v>
      </c>
      <c r="N249" s="254">
        <v>0.32079999999999997</v>
      </c>
      <c r="O249" s="254">
        <f>SUM(L249:N249)</f>
        <v>0.96239999999999992</v>
      </c>
      <c r="P249" s="254">
        <v>0.32079999999999997</v>
      </c>
      <c r="Q249" s="254">
        <v>0.32079999999999997</v>
      </c>
      <c r="R249" s="254">
        <v>0.32079999999999997</v>
      </c>
      <c r="S249" s="254">
        <f>SUM(P249:R249)</f>
        <v>0.96239999999999992</v>
      </c>
      <c r="T249" s="254">
        <v>0.32079999999999997</v>
      </c>
      <c r="U249" s="254">
        <v>0.32079999999999997</v>
      </c>
      <c r="V249" s="254">
        <v>0.32079999999999997</v>
      </c>
      <c r="W249" s="254">
        <f>SUM(T249:V249)</f>
        <v>0.96239999999999992</v>
      </c>
      <c r="X249" s="254">
        <v>0.32079999999999997</v>
      </c>
      <c r="Y249" s="254">
        <v>0.32079999999999997</v>
      </c>
      <c r="Z249" s="254">
        <v>0.32079999999999997</v>
      </c>
      <c r="AA249" s="254">
        <f>SUM(X249:Z249)</f>
        <v>0.96239999999999992</v>
      </c>
      <c r="AB249" s="221"/>
    </row>
    <row r="250" spans="1:28">
      <c r="A250" s="310" t="s">
        <v>58</v>
      </c>
      <c r="B250" s="175"/>
      <c r="C250" s="175">
        <v>72.288899999999998</v>
      </c>
      <c r="D250" s="311"/>
      <c r="E250" s="175"/>
      <c r="F250" s="312">
        <f>SUM(F251:F256)+F271+F272+F285+F286+F287+F288+F289+F290+F291+F293+F297</f>
        <v>101.93819999999999</v>
      </c>
      <c r="G250" s="312">
        <f>SUM(G251:G256)+G285+G286+G287+G288+G289+G290+G291+G293+G297</f>
        <v>75.765100000000004</v>
      </c>
      <c r="H250" s="312">
        <f>SUM(H251:H256)+H285+H286+H287+H288+H289+H290+H291+H293+H297</f>
        <v>75.765100000000004</v>
      </c>
      <c r="I250" s="178">
        <f>H250-C250</f>
        <v>3.4762000000000057</v>
      </c>
      <c r="J250" s="230">
        <f>I250/C250</f>
        <v>4.808760404432777E-2</v>
      </c>
      <c r="K250" s="312">
        <f>SUM(K251:K256)+K285+K286+K287+K288+K289+K290+K291+K293+K297</f>
        <v>75.765100000000004</v>
      </c>
      <c r="L250" s="312">
        <f t="shared" ref="L250:O250" si="132">SUM(L251:L256)+L285+L286+L287+L288+L289+L290+L291+L293+L297</f>
        <v>12.544599999999999</v>
      </c>
      <c r="M250" s="312">
        <f t="shared" si="132"/>
        <v>3.6992000000000003</v>
      </c>
      <c r="N250" s="312">
        <f t="shared" si="132"/>
        <v>3.6989000000000001</v>
      </c>
      <c r="O250" s="312">
        <f t="shared" si="132"/>
        <v>19.942700000000002</v>
      </c>
      <c r="P250" s="312">
        <f t="shared" ref="P250:AA250" si="133">SUM(P251:P256)+P285+P286+P287+P288+P289+P290+P291+P293+P297</f>
        <v>6.2026999999999992</v>
      </c>
      <c r="Q250" s="312">
        <f t="shared" si="133"/>
        <v>6.2026999999999992</v>
      </c>
      <c r="R250" s="312">
        <f t="shared" si="133"/>
        <v>6.2026999999999992</v>
      </c>
      <c r="S250" s="312">
        <f>SUM(S251:S256)+S285+S286+S287+S288+S289+S290+S291+S293+S297</f>
        <v>18.608099999999997</v>
      </c>
      <c r="T250" s="312">
        <f t="shared" si="133"/>
        <v>6.2025999999999994</v>
      </c>
      <c r="U250" s="312">
        <f t="shared" si="133"/>
        <v>6.2024999999999997</v>
      </c>
      <c r="V250" s="312">
        <f t="shared" si="133"/>
        <v>6.202399999999999</v>
      </c>
      <c r="W250" s="312">
        <f>SUM(W251:W256)+W285+W286+W287+W288+W289+W290+W291+W293+W297</f>
        <v>18.607499999999998</v>
      </c>
      <c r="X250" s="312">
        <f t="shared" si="133"/>
        <v>6.2022999999999993</v>
      </c>
      <c r="Y250" s="312">
        <f t="shared" si="133"/>
        <v>6.2022999999999993</v>
      </c>
      <c r="Z250" s="312">
        <f t="shared" si="133"/>
        <v>6.2021999999999995</v>
      </c>
      <c r="AA250" s="312">
        <f t="shared" si="133"/>
        <v>18.6068</v>
      </c>
      <c r="AB250" s="313"/>
    </row>
    <row r="251" spans="1:28">
      <c r="A251" s="277" t="s">
        <v>279</v>
      </c>
      <c r="B251" s="197"/>
      <c r="C251" s="197">
        <v>0.62229999999999996</v>
      </c>
      <c r="D251" s="314"/>
      <c r="E251" s="197"/>
      <c r="F251" s="292">
        <v>10.5649</v>
      </c>
      <c r="G251" s="254">
        <v>0.62229999999999996</v>
      </c>
      <c r="H251" s="254">
        <v>0.62229999999999996</v>
      </c>
      <c r="I251" s="227">
        <f>H251-C251</f>
        <v>0</v>
      </c>
      <c r="J251" s="233">
        <f>I251/C251</f>
        <v>0</v>
      </c>
      <c r="K251" s="254">
        <f>O251+S251+W251+AA251</f>
        <v>0.62230000000000008</v>
      </c>
      <c r="L251" s="254">
        <v>5.1900000000000002E-2</v>
      </c>
      <c r="M251" s="254">
        <v>5.1900000000000002E-2</v>
      </c>
      <c r="N251" s="254">
        <v>5.1799999999999999E-2</v>
      </c>
      <c r="O251" s="254">
        <f>SUM(L251:N251)</f>
        <v>0.15560000000000002</v>
      </c>
      <c r="P251" s="254">
        <v>5.1900000000000002E-2</v>
      </c>
      <c r="Q251" s="254">
        <v>5.1900000000000002E-2</v>
      </c>
      <c r="R251" s="254">
        <v>5.1900000000000002E-2</v>
      </c>
      <c r="S251" s="254">
        <f>SUM(P251:R251)</f>
        <v>0.15570000000000001</v>
      </c>
      <c r="T251" s="254">
        <v>5.1900000000000002E-2</v>
      </c>
      <c r="U251" s="254">
        <v>5.1900000000000002E-2</v>
      </c>
      <c r="V251" s="254">
        <v>5.1799999999999999E-2</v>
      </c>
      <c r="W251" s="254">
        <f>SUM(T251:V251)</f>
        <v>0.15560000000000002</v>
      </c>
      <c r="X251" s="254">
        <v>5.1799999999999999E-2</v>
      </c>
      <c r="Y251" s="254">
        <v>5.1799999999999999E-2</v>
      </c>
      <c r="Z251" s="254">
        <v>5.1799999999999999E-2</v>
      </c>
      <c r="AA251" s="254">
        <f>SUM(X251:Z251)</f>
        <v>0.15539999999999998</v>
      </c>
      <c r="AB251" s="221"/>
    </row>
    <row r="252" spans="1:28">
      <c r="A252" s="277" t="s">
        <v>280</v>
      </c>
      <c r="B252" s="197"/>
      <c r="C252" s="197"/>
      <c r="D252" s="314"/>
      <c r="E252" s="197"/>
      <c r="F252" s="292">
        <v>0.64600000000000002</v>
      </c>
      <c r="G252" s="254"/>
      <c r="H252" s="254"/>
      <c r="I252" s="227"/>
      <c r="J252" s="233"/>
      <c r="K252" s="254"/>
      <c r="L252" s="254"/>
      <c r="M252" s="254"/>
      <c r="N252" s="254"/>
      <c r="O252" s="254"/>
      <c r="P252" s="254"/>
      <c r="Q252" s="254"/>
      <c r="R252" s="254"/>
      <c r="S252" s="254"/>
      <c r="T252" s="254"/>
      <c r="U252" s="254"/>
      <c r="V252" s="254"/>
      <c r="W252" s="254"/>
      <c r="X252" s="254"/>
      <c r="Y252" s="254"/>
      <c r="Z252" s="254"/>
      <c r="AA252" s="254"/>
      <c r="AB252" s="221"/>
    </row>
    <row r="253" spans="1:28">
      <c r="A253" s="277" t="s">
        <v>281</v>
      </c>
      <c r="B253" s="197"/>
      <c r="C253" s="197"/>
      <c r="D253" s="315"/>
      <c r="E253" s="197"/>
      <c r="F253" s="292">
        <v>0.3</v>
      </c>
      <c r="G253" s="254"/>
      <c r="H253" s="254"/>
      <c r="I253" s="227"/>
      <c r="J253" s="233"/>
      <c r="K253" s="254"/>
      <c r="L253" s="254"/>
      <c r="M253" s="254"/>
      <c r="N253" s="254"/>
      <c r="O253" s="254"/>
      <c r="P253" s="254"/>
      <c r="Q253" s="254"/>
      <c r="R253" s="254"/>
      <c r="S253" s="254"/>
      <c r="T253" s="254"/>
      <c r="U253" s="254"/>
      <c r="V253" s="254"/>
      <c r="W253" s="254"/>
      <c r="X253" s="254"/>
      <c r="Y253" s="254"/>
      <c r="Z253" s="254"/>
      <c r="AA253" s="254"/>
      <c r="AB253" s="221"/>
    </row>
    <row r="254" spans="1:28">
      <c r="A254" s="277" t="s">
        <v>282</v>
      </c>
      <c r="B254" s="62"/>
      <c r="C254" s="62"/>
      <c r="D254" s="314"/>
      <c r="E254" s="62"/>
      <c r="F254" s="231">
        <v>0.66100000000000003</v>
      </c>
      <c r="G254" s="66"/>
      <c r="H254" s="66"/>
      <c r="I254" s="227"/>
      <c r="J254" s="31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75"/>
    </row>
    <row r="255" spans="1:28">
      <c r="A255" s="200" t="s">
        <v>283</v>
      </c>
      <c r="B255" s="201"/>
      <c r="C255" s="317">
        <v>2.7088000000000001</v>
      </c>
      <c r="D255" s="318"/>
      <c r="E255" s="201"/>
      <c r="F255" s="319">
        <v>10.077999999999999</v>
      </c>
      <c r="G255" s="320">
        <v>2.7088000000000001</v>
      </c>
      <c r="H255" s="320">
        <v>2.7088000000000001</v>
      </c>
      <c r="I255" s="195">
        <f>H255-C255</f>
        <v>0</v>
      </c>
      <c r="J255" s="183">
        <f>I255/C255</f>
        <v>0</v>
      </c>
      <c r="K255" s="320">
        <f>O255+S255+W255+AA255</f>
        <v>2.7088000000000001</v>
      </c>
      <c r="L255" s="320">
        <v>0.2258</v>
      </c>
      <c r="M255" s="320">
        <v>0.22570000000000001</v>
      </c>
      <c r="N255" s="320">
        <v>0.22570000000000001</v>
      </c>
      <c r="O255" s="320">
        <f>SUM(L255:N255)</f>
        <v>0.67720000000000002</v>
      </c>
      <c r="P255" s="320">
        <v>0.2258</v>
      </c>
      <c r="Q255" s="320">
        <v>0.2258</v>
      </c>
      <c r="R255" s="320">
        <v>0.2258</v>
      </c>
      <c r="S255" s="320">
        <f>SUM(P255:R255)</f>
        <v>0.6774</v>
      </c>
      <c r="T255" s="320">
        <v>0.22570000000000001</v>
      </c>
      <c r="U255" s="320">
        <v>0.22570000000000001</v>
      </c>
      <c r="V255" s="320">
        <v>0.22570000000000001</v>
      </c>
      <c r="W255" s="320">
        <f>SUM(T255:V255)</f>
        <v>0.67710000000000004</v>
      </c>
      <c r="X255" s="320">
        <v>0.22570000000000001</v>
      </c>
      <c r="Y255" s="320">
        <v>0.22570000000000001</v>
      </c>
      <c r="Z255" s="320">
        <v>0.22570000000000001</v>
      </c>
      <c r="AA255" s="320">
        <f>SUM(X255:Z255)</f>
        <v>0.67710000000000004</v>
      </c>
      <c r="AB255" s="205"/>
    </row>
    <row r="256" spans="1:28">
      <c r="A256" s="321" t="s">
        <v>284</v>
      </c>
      <c r="B256" s="322"/>
      <c r="C256" s="323">
        <f>C257+C273+C276+C271+C272</f>
        <v>7.8566000000000003</v>
      </c>
      <c r="D256" s="324"/>
      <c r="E256" s="325"/>
      <c r="F256" s="326">
        <f>F257+F273+F276</f>
        <v>12.591000000000001</v>
      </c>
      <c r="G256" s="326">
        <f>G257+G273+G276</f>
        <v>8.8452999999999999</v>
      </c>
      <c r="H256" s="326">
        <f>H257+H273+H276</f>
        <v>8.8452999999999999</v>
      </c>
      <c r="I256" s="327">
        <f>H256-C256</f>
        <v>0.98869999999999969</v>
      </c>
      <c r="J256" s="328">
        <f>I256/C256</f>
        <v>0.12584324007840536</v>
      </c>
      <c r="K256" s="326">
        <f>K257+K273+K276</f>
        <v>8.8452999999999999</v>
      </c>
      <c r="L256" s="326">
        <f>L257+L273+L276</f>
        <v>8.8452999999999999</v>
      </c>
      <c r="M256" s="326">
        <f t="shared" ref="M256:AA256" si="134">M257+M273+M276</f>
        <v>0</v>
      </c>
      <c r="N256" s="326">
        <f t="shared" si="134"/>
        <v>0</v>
      </c>
      <c r="O256" s="326">
        <f t="shared" si="134"/>
        <v>8.8452999999999999</v>
      </c>
      <c r="P256" s="326">
        <f t="shared" si="134"/>
        <v>0</v>
      </c>
      <c r="Q256" s="326">
        <f t="shared" si="134"/>
        <v>0</v>
      </c>
      <c r="R256" s="326">
        <f t="shared" si="134"/>
        <v>0</v>
      </c>
      <c r="S256" s="326">
        <f t="shared" si="134"/>
        <v>0</v>
      </c>
      <c r="T256" s="326">
        <f t="shared" si="134"/>
        <v>0</v>
      </c>
      <c r="U256" s="326">
        <f t="shared" si="134"/>
        <v>0</v>
      </c>
      <c r="V256" s="326">
        <f t="shared" si="134"/>
        <v>0</v>
      </c>
      <c r="W256" s="326">
        <f t="shared" si="134"/>
        <v>0</v>
      </c>
      <c r="X256" s="326">
        <f t="shared" si="134"/>
        <v>0</v>
      </c>
      <c r="Y256" s="326">
        <f t="shared" si="134"/>
        <v>0</v>
      </c>
      <c r="Z256" s="326">
        <f t="shared" si="134"/>
        <v>0</v>
      </c>
      <c r="AA256" s="326">
        <f t="shared" si="134"/>
        <v>0</v>
      </c>
      <c r="AB256" s="329"/>
    </row>
    <row r="257" spans="1:255">
      <c r="A257" s="330" t="s">
        <v>285</v>
      </c>
      <c r="B257" s="175"/>
      <c r="C257" s="331">
        <f>SUM(C258:C272)</f>
        <v>4.0350000000000001</v>
      </c>
      <c r="D257" s="311"/>
      <c r="E257" s="175"/>
      <c r="F257" s="312">
        <f>SUM(F258:F269)</f>
        <v>5.1090000000000009</v>
      </c>
      <c r="G257" s="312">
        <f>SUM(G258:G272)</f>
        <v>3.7516000000000003</v>
      </c>
      <c r="H257" s="312">
        <f>SUM(H258:H272)</f>
        <v>3.7516000000000003</v>
      </c>
      <c r="I257" s="332">
        <f>H257-C257</f>
        <v>-0.28339999999999987</v>
      </c>
      <c r="J257" s="333">
        <f>I257/C257</f>
        <v>-7.0235439900867377E-2</v>
      </c>
      <c r="K257" s="312">
        <f>SUM(K258:K272)</f>
        <v>3.7516000000000003</v>
      </c>
      <c r="L257" s="312">
        <f>SUM(L258:L272)</f>
        <v>3.7516000000000003</v>
      </c>
      <c r="M257" s="312">
        <f t="shared" ref="M257:AA257" si="135">SUM(M258:M272)</f>
        <v>0</v>
      </c>
      <c r="N257" s="312">
        <f t="shared" si="135"/>
        <v>0</v>
      </c>
      <c r="O257" s="312">
        <f t="shared" si="135"/>
        <v>3.7516000000000003</v>
      </c>
      <c r="P257" s="312">
        <f t="shared" si="135"/>
        <v>0</v>
      </c>
      <c r="Q257" s="312">
        <f t="shared" si="135"/>
        <v>0</v>
      </c>
      <c r="R257" s="312">
        <f t="shared" si="135"/>
        <v>0</v>
      </c>
      <c r="S257" s="312">
        <f t="shared" si="135"/>
        <v>0</v>
      </c>
      <c r="T257" s="312">
        <f t="shared" si="135"/>
        <v>0</v>
      </c>
      <c r="U257" s="312">
        <f t="shared" si="135"/>
        <v>0</v>
      </c>
      <c r="V257" s="312">
        <f t="shared" si="135"/>
        <v>0</v>
      </c>
      <c r="W257" s="312">
        <f t="shared" si="135"/>
        <v>0</v>
      </c>
      <c r="X257" s="312">
        <f t="shared" si="135"/>
        <v>0</v>
      </c>
      <c r="Y257" s="312">
        <f t="shared" si="135"/>
        <v>0</v>
      </c>
      <c r="Z257" s="312">
        <f t="shared" si="135"/>
        <v>0</v>
      </c>
      <c r="AA257" s="312">
        <f t="shared" si="135"/>
        <v>0</v>
      </c>
      <c r="AB257" s="174"/>
    </row>
    <row r="258" spans="1:255">
      <c r="A258" s="334" t="s">
        <v>286</v>
      </c>
      <c r="B258" s="62"/>
      <c r="C258" s="335">
        <v>0.42799999999999999</v>
      </c>
      <c r="D258" s="314"/>
      <c r="E258" s="62"/>
      <c r="F258" s="231">
        <v>0.5</v>
      </c>
      <c r="G258" s="66">
        <v>0.5</v>
      </c>
      <c r="H258" s="66">
        <v>0.5</v>
      </c>
      <c r="I258" s="58">
        <f>H258-C258</f>
        <v>7.2000000000000008E-2</v>
      </c>
      <c r="J258" s="218">
        <f>I258/C258</f>
        <v>0.16822429906542058</v>
      </c>
      <c r="K258" s="66">
        <f t="shared" ref="K258:K270" si="136">O258+S258+W258+AA258</f>
        <v>0.5</v>
      </c>
      <c r="L258" s="66">
        <v>0.5</v>
      </c>
      <c r="M258" s="66"/>
      <c r="N258" s="66"/>
      <c r="O258" s="66">
        <f>SUM(L258:N258)</f>
        <v>0.5</v>
      </c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75"/>
    </row>
    <row r="259" spans="1:255">
      <c r="A259" s="334" t="s">
        <v>287</v>
      </c>
      <c r="B259" s="62"/>
      <c r="C259" s="335">
        <v>0.74639999999999995</v>
      </c>
      <c r="D259" s="314"/>
      <c r="E259" s="62"/>
      <c r="F259" s="231">
        <v>0.83799999999999997</v>
      </c>
      <c r="G259" s="66">
        <v>0.05</v>
      </c>
      <c r="H259" s="66">
        <v>0.05</v>
      </c>
      <c r="I259" s="58">
        <f t="shared" ref="I259:I272" si="137">H259-C259</f>
        <v>-0.69639999999999991</v>
      </c>
      <c r="J259" s="218">
        <f t="shared" ref="J259:J260" si="138">I259/C259</f>
        <v>-0.93301178992497313</v>
      </c>
      <c r="K259" s="66">
        <f t="shared" si="136"/>
        <v>0.05</v>
      </c>
      <c r="L259" s="66">
        <v>0.05</v>
      </c>
      <c r="M259" s="66"/>
      <c r="N259" s="66"/>
      <c r="O259" s="66">
        <f t="shared" ref="O259:O269" si="139">SUM(L259:N259)</f>
        <v>0.05</v>
      </c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75"/>
    </row>
    <row r="260" spans="1:255" ht="27">
      <c r="A260" s="334" t="s">
        <v>288</v>
      </c>
      <c r="B260" s="197"/>
      <c r="C260" s="336">
        <v>0.05</v>
      </c>
      <c r="D260" s="337"/>
      <c r="E260" s="197"/>
      <c r="F260" s="292">
        <v>0.05</v>
      </c>
      <c r="G260" s="254">
        <v>0.05</v>
      </c>
      <c r="H260" s="254">
        <v>0.05</v>
      </c>
      <c r="I260" s="58">
        <f t="shared" si="137"/>
        <v>0</v>
      </c>
      <c r="J260" s="218">
        <f t="shared" si="138"/>
        <v>0</v>
      </c>
      <c r="K260" s="66">
        <f t="shared" si="136"/>
        <v>0.05</v>
      </c>
      <c r="L260" s="254">
        <v>0.05</v>
      </c>
      <c r="M260" s="254"/>
      <c r="N260" s="254"/>
      <c r="O260" s="66">
        <f t="shared" si="139"/>
        <v>0.05</v>
      </c>
      <c r="P260" s="254"/>
      <c r="Q260" s="254"/>
      <c r="R260" s="254"/>
      <c r="S260" s="254"/>
      <c r="T260" s="254"/>
      <c r="U260" s="254"/>
      <c r="V260" s="254"/>
      <c r="W260" s="254"/>
      <c r="X260" s="254"/>
      <c r="Y260" s="254"/>
      <c r="Z260" s="254"/>
      <c r="AA260" s="254"/>
      <c r="AB260" s="221"/>
    </row>
    <row r="261" spans="1:255">
      <c r="A261" s="338" t="s">
        <v>289</v>
      </c>
      <c r="B261" s="339"/>
      <c r="C261" s="336">
        <v>0.2</v>
      </c>
      <c r="D261" s="190"/>
      <c r="E261" s="339"/>
      <c r="F261" s="340"/>
      <c r="G261" s="341"/>
      <c r="H261" s="341"/>
      <c r="I261" s="58">
        <f t="shared" si="137"/>
        <v>-0.2</v>
      </c>
      <c r="J261" s="218"/>
      <c r="K261" s="66">
        <f t="shared" si="136"/>
        <v>0</v>
      </c>
      <c r="L261" s="341"/>
      <c r="M261" s="341"/>
      <c r="N261" s="341"/>
      <c r="O261" s="66">
        <f t="shared" si="139"/>
        <v>0</v>
      </c>
      <c r="P261" s="341"/>
      <c r="Q261" s="341"/>
      <c r="R261" s="341"/>
      <c r="S261" s="341"/>
      <c r="T261" s="341"/>
      <c r="U261" s="341"/>
      <c r="V261" s="341"/>
      <c r="W261" s="341"/>
      <c r="X261" s="341"/>
      <c r="Y261" s="341"/>
      <c r="Z261" s="341"/>
      <c r="AA261" s="341"/>
      <c r="AB261" s="342"/>
    </row>
    <row r="262" spans="1:255" ht="27">
      <c r="A262" s="334" t="s">
        <v>290</v>
      </c>
      <c r="B262" s="197"/>
      <c r="C262" s="336">
        <v>1</v>
      </c>
      <c r="D262" s="337"/>
      <c r="E262" s="197"/>
      <c r="F262" s="292">
        <v>1</v>
      </c>
      <c r="G262" s="337">
        <v>0.87409999999999999</v>
      </c>
      <c r="H262" s="337">
        <v>0.87409999999999999</v>
      </c>
      <c r="I262" s="58">
        <f t="shared" si="137"/>
        <v>-0.12590000000000001</v>
      </c>
      <c r="J262" s="218">
        <f>I262/C262</f>
        <v>-0.12590000000000001</v>
      </c>
      <c r="K262" s="66">
        <f t="shared" si="136"/>
        <v>0.87409999999999999</v>
      </c>
      <c r="L262" s="254">
        <v>0.87409999999999999</v>
      </c>
      <c r="M262" s="254"/>
      <c r="N262" s="254"/>
      <c r="O262" s="66">
        <f t="shared" si="139"/>
        <v>0.87409999999999999</v>
      </c>
      <c r="P262" s="254"/>
      <c r="Q262" s="254"/>
      <c r="R262" s="254"/>
      <c r="S262" s="254"/>
      <c r="T262" s="254"/>
      <c r="U262" s="254"/>
      <c r="V262" s="254"/>
      <c r="W262" s="254"/>
      <c r="X262" s="254"/>
      <c r="Y262" s="254"/>
      <c r="Z262" s="254"/>
      <c r="AA262" s="254"/>
      <c r="AB262" s="221"/>
    </row>
    <row r="263" spans="1:255">
      <c r="A263" s="180" t="s">
        <v>291</v>
      </c>
      <c r="B263" s="62"/>
      <c r="C263" s="335">
        <v>0.08</v>
      </c>
      <c r="D263" s="234"/>
      <c r="E263" s="62"/>
      <c r="F263" s="58">
        <v>0.08</v>
      </c>
      <c r="G263" s="234">
        <v>0.08</v>
      </c>
      <c r="H263" s="234">
        <v>0.08</v>
      </c>
      <c r="I263" s="58">
        <f t="shared" si="137"/>
        <v>0</v>
      </c>
      <c r="J263" s="218">
        <f t="shared" ref="J263:J264" si="140">I263/C263</f>
        <v>0</v>
      </c>
      <c r="K263" s="66">
        <f t="shared" si="136"/>
        <v>0.08</v>
      </c>
      <c r="L263" s="234">
        <v>0.08</v>
      </c>
      <c r="M263" s="234"/>
      <c r="N263" s="234"/>
      <c r="O263" s="66">
        <f t="shared" si="139"/>
        <v>0.08</v>
      </c>
      <c r="P263" s="234"/>
      <c r="Q263" s="234"/>
      <c r="R263" s="234"/>
      <c r="S263" s="234"/>
      <c r="T263" s="234"/>
      <c r="U263" s="234"/>
      <c r="V263" s="234"/>
      <c r="W263" s="234"/>
      <c r="X263" s="234"/>
      <c r="Y263" s="234"/>
      <c r="Z263" s="234"/>
      <c r="AA263" s="234"/>
      <c r="AB263" s="61"/>
      <c r="AC263" s="166"/>
      <c r="AD263" s="166"/>
      <c r="AE263" s="166"/>
      <c r="AF263" s="166"/>
      <c r="AG263" s="166"/>
      <c r="AH263" s="166"/>
      <c r="AI263" s="166"/>
      <c r="AJ263" s="166"/>
      <c r="AK263" s="166"/>
      <c r="AL263" s="166"/>
      <c r="AM263" s="166"/>
      <c r="AN263" s="166"/>
      <c r="AO263" s="166"/>
      <c r="AP263" s="166"/>
      <c r="AQ263" s="166"/>
      <c r="AR263" s="166"/>
      <c r="AS263" s="166"/>
      <c r="AT263" s="166"/>
      <c r="AU263" s="166"/>
      <c r="AV263" s="166"/>
      <c r="AW263" s="166"/>
      <c r="AX263" s="166"/>
      <c r="AY263" s="166"/>
      <c r="AZ263" s="166"/>
      <c r="BA263" s="166"/>
      <c r="BB263" s="166"/>
      <c r="BC263" s="166"/>
      <c r="BD263" s="166"/>
      <c r="BE263" s="166"/>
      <c r="BF263" s="166"/>
      <c r="BG263" s="166"/>
      <c r="BH263" s="166"/>
      <c r="BI263" s="166"/>
      <c r="BJ263" s="166"/>
      <c r="BK263" s="166"/>
      <c r="BL263" s="166"/>
      <c r="BM263" s="166"/>
      <c r="BN263" s="166"/>
      <c r="BO263" s="166"/>
      <c r="BP263" s="166"/>
      <c r="BQ263" s="166"/>
      <c r="BR263" s="166"/>
      <c r="BS263" s="166"/>
      <c r="BT263" s="166"/>
      <c r="BU263" s="166"/>
      <c r="BV263" s="166"/>
      <c r="BW263" s="166"/>
      <c r="BX263" s="166"/>
      <c r="BY263" s="166"/>
      <c r="BZ263" s="166"/>
      <c r="CA263" s="166"/>
      <c r="CB263" s="166"/>
      <c r="CC263" s="166"/>
      <c r="CD263" s="166"/>
      <c r="CE263" s="166"/>
      <c r="CF263" s="166"/>
      <c r="CG263" s="166"/>
      <c r="CH263" s="166"/>
      <c r="CI263" s="166"/>
      <c r="CJ263" s="166"/>
      <c r="CK263" s="166"/>
      <c r="CL263" s="166"/>
      <c r="CM263" s="166"/>
      <c r="CN263" s="166"/>
      <c r="CO263" s="166"/>
      <c r="CP263" s="166"/>
      <c r="CQ263" s="166"/>
      <c r="CR263" s="166"/>
      <c r="CS263" s="166"/>
      <c r="CT263" s="166"/>
      <c r="CU263" s="166"/>
      <c r="CV263" s="166"/>
      <c r="CW263" s="166"/>
      <c r="CX263" s="166"/>
      <c r="CY263" s="166"/>
      <c r="CZ263" s="166"/>
      <c r="DA263" s="166"/>
      <c r="DB263" s="166"/>
      <c r="DC263" s="166"/>
      <c r="DD263" s="166"/>
      <c r="DE263" s="166"/>
      <c r="DF263" s="166"/>
      <c r="DG263" s="166"/>
      <c r="DH263" s="166"/>
      <c r="DI263" s="166"/>
      <c r="DJ263" s="166"/>
      <c r="DK263" s="166"/>
      <c r="DL263" s="166"/>
      <c r="DM263" s="166"/>
      <c r="DN263" s="166"/>
      <c r="DO263" s="166"/>
      <c r="DP263" s="166"/>
      <c r="DQ263" s="166"/>
      <c r="DR263" s="166"/>
      <c r="DS263" s="166"/>
      <c r="DT263" s="166"/>
      <c r="DU263" s="166"/>
      <c r="DV263" s="166"/>
      <c r="DW263" s="166"/>
      <c r="DX263" s="166"/>
      <c r="DY263" s="166"/>
      <c r="DZ263" s="166"/>
      <c r="EA263" s="166"/>
      <c r="EB263" s="166"/>
      <c r="EC263" s="166"/>
      <c r="ED263" s="166"/>
      <c r="EE263" s="166"/>
      <c r="EF263" s="166"/>
      <c r="EG263" s="166"/>
      <c r="EH263" s="166"/>
      <c r="EI263" s="166"/>
      <c r="EJ263" s="166"/>
      <c r="EK263" s="166"/>
      <c r="EL263" s="166"/>
      <c r="EM263" s="166"/>
      <c r="EN263" s="166"/>
      <c r="EO263" s="166"/>
      <c r="EP263" s="166"/>
      <c r="EQ263" s="166"/>
      <c r="ER263" s="166"/>
      <c r="ES263" s="166"/>
      <c r="ET263" s="166"/>
      <c r="EU263" s="166"/>
      <c r="EV263" s="166"/>
      <c r="EW263" s="166"/>
      <c r="EX263" s="166"/>
      <c r="EY263" s="166"/>
      <c r="EZ263" s="166"/>
      <c r="FA263" s="166"/>
      <c r="FB263" s="166"/>
      <c r="FC263" s="166"/>
      <c r="FD263" s="166"/>
      <c r="FE263" s="166"/>
      <c r="FF263" s="166"/>
      <c r="FG263" s="166"/>
      <c r="FH263" s="166"/>
      <c r="FI263" s="166"/>
      <c r="FJ263" s="166"/>
      <c r="FK263" s="166"/>
      <c r="FL263" s="166"/>
      <c r="FM263" s="166"/>
      <c r="FN263" s="166"/>
      <c r="FO263" s="166"/>
      <c r="FP263" s="166"/>
      <c r="FQ263" s="166"/>
      <c r="FR263" s="166"/>
      <c r="FS263" s="166"/>
      <c r="FT263" s="166"/>
      <c r="FU263" s="166"/>
      <c r="FV263" s="166"/>
      <c r="FW263" s="166"/>
      <c r="FX263" s="166"/>
      <c r="FY263" s="166"/>
      <c r="FZ263" s="166"/>
      <c r="GA263" s="166"/>
      <c r="GB263" s="166"/>
      <c r="GC263" s="166"/>
      <c r="GD263" s="166"/>
      <c r="GE263" s="166"/>
      <c r="GF263" s="166"/>
      <c r="GG263" s="166"/>
      <c r="GH263" s="166"/>
      <c r="GI263" s="166"/>
      <c r="GJ263" s="166"/>
      <c r="GK263" s="166"/>
      <c r="GL263" s="166"/>
      <c r="GM263" s="166"/>
      <c r="GN263" s="166"/>
      <c r="GO263" s="166"/>
      <c r="GP263" s="166"/>
      <c r="GQ263" s="166"/>
      <c r="GR263" s="166"/>
      <c r="GS263" s="166"/>
      <c r="GT263" s="166"/>
      <c r="GU263" s="166"/>
      <c r="GV263" s="166"/>
      <c r="GW263" s="166"/>
      <c r="GX263" s="166"/>
      <c r="GY263" s="166"/>
      <c r="GZ263" s="166"/>
      <c r="HA263" s="166"/>
      <c r="HB263" s="166"/>
      <c r="HC263" s="166"/>
      <c r="HD263" s="166"/>
      <c r="HE263" s="166"/>
      <c r="HF263" s="166"/>
      <c r="HG263" s="166"/>
      <c r="HH263" s="166"/>
      <c r="HI263" s="166"/>
      <c r="HJ263" s="166"/>
      <c r="HK263" s="166"/>
      <c r="HL263" s="166"/>
      <c r="HM263" s="166"/>
      <c r="HN263" s="166"/>
      <c r="HO263" s="166"/>
      <c r="HP263" s="166"/>
      <c r="HQ263" s="166"/>
      <c r="HR263" s="166"/>
      <c r="HS263" s="166"/>
      <c r="HT263" s="166"/>
      <c r="HU263" s="166"/>
      <c r="HV263" s="166"/>
      <c r="HW263" s="166"/>
      <c r="HX263" s="166"/>
      <c r="HY263" s="166"/>
      <c r="HZ263" s="166"/>
      <c r="IA263" s="166"/>
      <c r="IB263" s="166"/>
      <c r="IC263" s="166"/>
      <c r="ID263" s="166"/>
      <c r="IE263" s="166"/>
      <c r="IF263" s="166"/>
      <c r="IG263" s="166"/>
      <c r="IH263" s="166"/>
      <c r="II263" s="166"/>
      <c r="IJ263" s="166"/>
      <c r="IK263" s="166"/>
      <c r="IL263" s="166"/>
      <c r="IM263" s="166"/>
      <c r="IN263" s="166"/>
      <c r="IO263" s="166"/>
      <c r="IP263" s="166"/>
      <c r="IQ263" s="166"/>
      <c r="IR263" s="166"/>
      <c r="IS263" s="166"/>
      <c r="IT263" s="166"/>
      <c r="IU263" s="166"/>
    </row>
    <row r="264" spans="1:255">
      <c r="A264" s="93" t="s">
        <v>292</v>
      </c>
      <c r="B264" s="62"/>
      <c r="C264" s="335">
        <v>0.72160000000000002</v>
      </c>
      <c r="D264" s="235"/>
      <c r="E264" s="62"/>
      <c r="F264" s="231">
        <v>0.99099999999999999</v>
      </c>
      <c r="G264" s="94">
        <v>0.72160000000000002</v>
      </c>
      <c r="H264" s="94">
        <v>0.72160000000000002</v>
      </c>
      <c r="I264" s="58">
        <f t="shared" si="137"/>
        <v>0</v>
      </c>
      <c r="J264" s="218">
        <f t="shared" si="140"/>
        <v>0</v>
      </c>
      <c r="K264" s="66">
        <f t="shared" si="136"/>
        <v>0.72160000000000002</v>
      </c>
      <c r="L264" s="94">
        <v>0.72160000000000002</v>
      </c>
      <c r="M264" s="94"/>
      <c r="N264" s="94"/>
      <c r="O264" s="66">
        <f t="shared" si="139"/>
        <v>0.72160000000000002</v>
      </c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  <c r="AA264" s="94"/>
      <c r="AB264" s="61"/>
    </row>
    <row r="265" spans="1:255">
      <c r="A265" s="343" t="s">
        <v>293</v>
      </c>
      <c r="B265" s="62"/>
      <c r="C265" s="344"/>
      <c r="D265" s="234"/>
      <c r="E265" s="62"/>
      <c r="F265" s="231">
        <v>0.35</v>
      </c>
      <c r="G265" s="94">
        <v>0.35</v>
      </c>
      <c r="H265" s="94">
        <v>0.35</v>
      </c>
      <c r="I265" s="58">
        <f t="shared" si="137"/>
        <v>0.35</v>
      </c>
      <c r="J265" s="218"/>
      <c r="K265" s="66">
        <f t="shared" si="136"/>
        <v>0.35</v>
      </c>
      <c r="L265" s="94">
        <v>0.35</v>
      </c>
      <c r="M265" s="94"/>
      <c r="N265" s="94"/>
      <c r="O265" s="66">
        <f t="shared" si="139"/>
        <v>0.35</v>
      </c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61"/>
    </row>
    <row r="266" spans="1:255">
      <c r="A266" s="343" t="s">
        <v>294</v>
      </c>
      <c r="B266" s="62"/>
      <c r="C266" s="344"/>
      <c r="D266" s="234"/>
      <c r="E266" s="62"/>
      <c r="F266" s="231">
        <v>0.4</v>
      </c>
      <c r="G266" s="94">
        <v>0.4</v>
      </c>
      <c r="H266" s="94">
        <v>0.4</v>
      </c>
      <c r="I266" s="58">
        <f t="shared" si="137"/>
        <v>0.4</v>
      </c>
      <c r="J266" s="218"/>
      <c r="K266" s="66">
        <f t="shared" si="136"/>
        <v>0.4</v>
      </c>
      <c r="L266" s="94">
        <v>0.4</v>
      </c>
      <c r="M266" s="94"/>
      <c r="N266" s="94"/>
      <c r="O266" s="66">
        <f t="shared" si="139"/>
        <v>0.4</v>
      </c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61"/>
    </row>
    <row r="267" spans="1:255">
      <c r="A267" s="343" t="s">
        <v>295</v>
      </c>
      <c r="B267" s="62"/>
      <c r="C267" s="335">
        <v>0.35</v>
      </c>
      <c r="D267" s="234"/>
      <c r="E267" s="62"/>
      <c r="F267" s="231">
        <v>0.4</v>
      </c>
      <c r="G267" s="94">
        <v>0.26750000000000002</v>
      </c>
      <c r="H267" s="94">
        <v>0.26750000000000002</v>
      </c>
      <c r="I267" s="58">
        <f t="shared" si="137"/>
        <v>-8.2499999999999962E-2</v>
      </c>
      <c r="J267" s="218">
        <f>I267/C267</f>
        <v>-0.23571428571428563</v>
      </c>
      <c r="K267" s="66">
        <f t="shared" si="136"/>
        <v>0.26750000000000002</v>
      </c>
      <c r="L267" s="94">
        <v>0.26750000000000002</v>
      </c>
      <c r="M267" s="94"/>
      <c r="N267" s="94"/>
      <c r="O267" s="66">
        <f t="shared" si="139"/>
        <v>0.26750000000000002</v>
      </c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61"/>
    </row>
    <row r="268" spans="1:255">
      <c r="A268" s="343" t="s">
        <v>296</v>
      </c>
      <c r="B268" s="62"/>
      <c r="C268" s="344"/>
      <c r="D268" s="234"/>
      <c r="E268" s="62"/>
      <c r="F268" s="231">
        <v>0</v>
      </c>
      <c r="G268" s="94"/>
      <c r="H268" s="94"/>
      <c r="I268" s="58">
        <f t="shared" si="137"/>
        <v>0</v>
      </c>
      <c r="J268" s="218"/>
      <c r="K268" s="66">
        <f t="shared" si="136"/>
        <v>0</v>
      </c>
      <c r="L268" s="94"/>
      <c r="M268" s="94"/>
      <c r="N268" s="94"/>
      <c r="O268" s="66">
        <f t="shared" si="139"/>
        <v>0</v>
      </c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61"/>
    </row>
    <row r="269" spans="1:255">
      <c r="A269" s="93" t="s">
        <v>297</v>
      </c>
      <c r="B269" s="62"/>
      <c r="C269" s="344"/>
      <c r="D269" s="234"/>
      <c r="E269" s="62"/>
      <c r="F269" s="231">
        <v>0.5</v>
      </c>
      <c r="G269" s="94">
        <v>3.8399999999999997E-2</v>
      </c>
      <c r="H269" s="94">
        <v>3.8399999999999997E-2</v>
      </c>
      <c r="I269" s="58">
        <f t="shared" si="137"/>
        <v>3.8399999999999997E-2</v>
      </c>
      <c r="J269" s="218"/>
      <c r="K269" s="66">
        <f t="shared" si="136"/>
        <v>3.8399999999999997E-2</v>
      </c>
      <c r="L269" s="94">
        <v>3.8399999999999997E-2</v>
      </c>
      <c r="M269" s="94"/>
      <c r="N269" s="94"/>
      <c r="O269" s="66">
        <f t="shared" si="139"/>
        <v>3.8399999999999997E-2</v>
      </c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61"/>
    </row>
    <row r="270" spans="1:255" ht="72">
      <c r="A270" s="345" t="s">
        <v>298</v>
      </c>
      <c r="B270" s="346"/>
      <c r="C270" s="335">
        <v>0.45900000000000002</v>
      </c>
      <c r="D270" s="347"/>
      <c r="E270" s="346"/>
      <c r="F270" s="340"/>
      <c r="G270" s="348"/>
      <c r="H270" s="348"/>
      <c r="I270" s="58">
        <f t="shared" si="137"/>
        <v>-0.45900000000000002</v>
      </c>
      <c r="J270" s="218">
        <f>I270/C270</f>
        <v>-1</v>
      </c>
      <c r="K270" s="66">
        <f t="shared" si="136"/>
        <v>0</v>
      </c>
      <c r="L270" s="348"/>
      <c r="M270" s="348"/>
      <c r="N270" s="348"/>
      <c r="O270" s="348"/>
      <c r="P270" s="348"/>
      <c r="Q270" s="348"/>
      <c r="R270" s="348"/>
      <c r="S270" s="348"/>
      <c r="T270" s="348"/>
      <c r="U270" s="348"/>
      <c r="V270" s="348"/>
      <c r="W270" s="348"/>
      <c r="X270" s="348"/>
      <c r="Y270" s="348"/>
      <c r="Z270" s="348"/>
      <c r="AA270" s="348"/>
      <c r="AB270" s="349" t="s">
        <v>299</v>
      </c>
    </row>
    <row r="271" spans="1:255" ht="25.5" customHeight="1">
      <c r="A271" s="350" t="s">
        <v>300</v>
      </c>
      <c r="B271" s="62"/>
      <c r="C271" s="62"/>
      <c r="D271" s="351"/>
      <c r="E271" s="352"/>
      <c r="F271" s="231">
        <v>0.37</v>
      </c>
      <c r="G271" s="66">
        <v>0.37</v>
      </c>
      <c r="H271" s="66">
        <v>0.37</v>
      </c>
      <c r="I271" s="58">
        <f t="shared" si="137"/>
        <v>0.37</v>
      </c>
      <c r="J271" s="218">
        <v>1</v>
      </c>
      <c r="K271" s="66">
        <f>O271+S271+W271+AA271</f>
        <v>0.37</v>
      </c>
      <c r="L271" s="66">
        <v>0.37</v>
      </c>
      <c r="M271" s="66"/>
      <c r="N271" s="66"/>
      <c r="O271" s="66">
        <f>SUM(L271:N271)</f>
        <v>0.37</v>
      </c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1"/>
    </row>
    <row r="272" spans="1:255">
      <c r="A272" s="350" t="s">
        <v>301</v>
      </c>
      <c r="B272" s="62"/>
      <c r="C272" s="62"/>
      <c r="D272" s="351"/>
      <c r="E272" s="352"/>
      <c r="F272" s="231">
        <v>0.05</v>
      </c>
      <c r="G272" s="66">
        <v>0.05</v>
      </c>
      <c r="H272" s="66">
        <v>0.05</v>
      </c>
      <c r="I272" s="58">
        <f t="shared" si="137"/>
        <v>0.05</v>
      </c>
      <c r="J272" s="218">
        <v>1</v>
      </c>
      <c r="K272" s="66">
        <f>O272+S272+W272+AA272</f>
        <v>0.05</v>
      </c>
      <c r="L272" s="66">
        <v>0.05</v>
      </c>
      <c r="M272" s="66"/>
      <c r="N272" s="66"/>
      <c r="O272" s="66">
        <f>SUM(L272:N272)</f>
        <v>0.05</v>
      </c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1"/>
    </row>
    <row r="273" spans="1:255">
      <c r="A273" s="263" t="s">
        <v>302</v>
      </c>
      <c r="B273" s="141"/>
      <c r="C273" s="353">
        <f>C274</f>
        <v>1.8</v>
      </c>
      <c r="D273" s="354"/>
      <c r="E273" s="141"/>
      <c r="F273" s="245">
        <f>F274+F275</f>
        <v>2.4</v>
      </c>
      <c r="G273" s="245">
        <f>G274+G275</f>
        <v>2.2079</v>
      </c>
      <c r="H273" s="245">
        <f>H274+H275</f>
        <v>2.2079</v>
      </c>
      <c r="I273" s="144">
        <f>H273-C273</f>
        <v>0.40789999999999993</v>
      </c>
      <c r="J273" s="244">
        <f>I273/C273</f>
        <v>0.22661111111111107</v>
      </c>
      <c r="K273" s="245">
        <f>K274+K275</f>
        <v>2.2079</v>
      </c>
      <c r="L273" s="245">
        <f>L274+L275</f>
        <v>2.2079</v>
      </c>
      <c r="M273" s="245">
        <f t="shared" ref="M273:AA273" si="141">M274+M275</f>
        <v>0</v>
      </c>
      <c r="N273" s="245">
        <f t="shared" si="141"/>
        <v>0</v>
      </c>
      <c r="O273" s="245">
        <f t="shared" si="141"/>
        <v>2.2079</v>
      </c>
      <c r="P273" s="245">
        <f t="shared" si="141"/>
        <v>0</v>
      </c>
      <c r="Q273" s="245">
        <f t="shared" si="141"/>
        <v>0</v>
      </c>
      <c r="R273" s="245">
        <f t="shared" si="141"/>
        <v>0</v>
      </c>
      <c r="S273" s="245">
        <f t="shared" si="141"/>
        <v>0</v>
      </c>
      <c r="T273" s="245">
        <f t="shared" si="141"/>
        <v>0</v>
      </c>
      <c r="U273" s="245">
        <f t="shared" si="141"/>
        <v>0</v>
      </c>
      <c r="V273" s="245">
        <f t="shared" si="141"/>
        <v>0</v>
      </c>
      <c r="W273" s="245">
        <f t="shared" si="141"/>
        <v>0</v>
      </c>
      <c r="X273" s="245">
        <f t="shared" si="141"/>
        <v>0</v>
      </c>
      <c r="Y273" s="245">
        <f t="shared" si="141"/>
        <v>0</v>
      </c>
      <c r="Z273" s="245">
        <f t="shared" si="141"/>
        <v>0</v>
      </c>
      <c r="AA273" s="245">
        <f t="shared" si="141"/>
        <v>0</v>
      </c>
      <c r="AB273" s="146"/>
    </row>
    <row r="274" spans="1:255" ht="48">
      <c r="A274" s="75" t="s">
        <v>303</v>
      </c>
      <c r="B274" s="201"/>
      <c r="C274" s="335">
        <v>1.8</v>
      </c>
      <c r="D274" s="94"/>
      <c r="E274" s="62"/>
      <c r="F274" s="231">
        <v>1.8</v>
      </c>
      <c r="G274" s="94">
        <v>1.8</v>
      </c>
      <c r="H274" s="94">
        <v>1.8</v>
      </c>
      <c r="I274" s="58">
        <f>H274-C274</f>
        <v>0</v>
      </c>
      <c r="J274" s="218">
        <f>I274/C274</f>
        <v>0</v>
      </c>
      <c r="K274" s="355">
        <f>O274+S274+W274+AA274</f>
        <v>1.8</v>
      </c>
      <c r="L274" s="94">
        <v>1.8</v>
      </c>
      <c r="M274" s="94"/>
      <c r="N274" s="94"/>
      <c r="O274" s="94">
        <f>SUM(L274:N274)</f>
        <v>1.8</v>
      </c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61"/>
    </row>
    <row r="275" spans="1:255">
      <c r="A275" s="180" t="s">
        <v>304</v>
      </c>
      <c r="B275" s="201"/>
      <c r="C275" s="62"/>
      <c r="D275" s="355"/>
      <c r="E275" s="62"/>
      <c r="F275" s="356">
        <v>0.6</v>
      </c>
      <c r="G275" s="355">
        <v>0.40789999999999998</v>
      </c>
      <c r="H275" s="355">
        <v>0.40789999999999998</v>
      </c>
      <c r="I275" s="58">
        <f>H275-C275</f>
        <v>0.40789999999999998</v>
      </c>
      <c r="J275" s="218">
        <v>1</v>
      </c>
      <c r="K275" s="355">
        <f>O275+S275+W275+AA275</f>
        <v>0.40789999999999998</v>
      </c>
      <c r="L275" s="355">
        <v>0.40789999999999998</v>
      </c>
      <c r="M275" s="355"/>
      <c r="N275" s="355"/>
      <c r="O275" s="94">
        <f>SUM(L275:N275)</f>
        <v>0.40789999999999998</v>
      </c>
      <c r="P275" s="355"/>
      <c r="Q275" s="355"/>
      <c r="R275" s="355"/>
      <c r="S275" s="355"/>
      <c r="T275" s="355"/>
      <c r="U275" s="355"/>
      <c r="V275" s="355"/>
      <c r="W275" s="355"/>
      <c r="X275" s="355"/>
      <c r="Y275" s="355"/>
      <c r="Z275" s="355"/>
      <c r="AA275" s="355"/>
      <c r="AB275" s="61"/>
    </row>
    <row r="276" spans="1:255">
      <c r="A276" s="357" t="s">
        <v>305</v>
      </c>
      <c r="B276" s="175"/>
      <c r="C276" s="312">
        <f>SUM(C277:C283)</f>
        <v>2.0215999999999998</v>
      </c>
      <c r="D276" s="312"/>
      <c r="E276" s="312"/>
      <c r="F276" s="312">
        <f>SUM(F277:F284)</f>
        <v>5.0819999999999999</v>
      </c>
      <c r="G276" s="312">
        <f>SUM(G277:G284)</f>
        <v>2.8858000000000001</v>
      </c>
      <c r="H276" s="312">
        <f>SUM(H277:H284)</f>
        <v>2.8858000000000001</v>
      </c>
      <c r="I276" s="178">
        <f>H276-C276</f>
        <v>0.8642000000000003</v>
      </c>
      <c r="J276" s="230">
        <f>I276/C276</f>
        <v>0.42748318163830645</v>
      </c>
      <c r="K276" s="312">
        <f>SUM(K277:K284)</f>
        <v>2.8858000000000001</v>
      </c>
      <c r="L276" s="312">
        <f>SUM(L277:L284)</f>
        <v>2.8858000000000001</v>
      </c>
      <c r="M276" s="312">
        <f t="shared" ref="M276:AA276" si="142">SUM(M277:M284)</f>
        <v>0</v>
      </c>
      <c r="N276" s="312">
        <f t="shared" si="142"/>
        <v>0</v>
      </c>
      <c r="O276" s="312">
        <f t="shared" si="142"/>
        <v>2.8858000000000001</v>
      </c>
      <c r="P276" s="312">
        <f t="shared" si="142"/>
        <v>0</v>
      </c>
      <c r="Q276" s="312">
        <f t="shared" si="142"/>
        <v>0</v>
      </c>
      <c r="R276" s="312">
        <f t="shared" si="142"/>
        <v>0</v>
      </c>
      <c r="S276" s="312">
        <f t="shared" si="142"/>
        <v>0</v>
      </c>
      <c r="T276" s="312">
        <f t="shared" si="142"/>
        <v>0</v>
      </c>
      <c r="U276" s="312">
        <f t="shared" si="142"/>
        <v>0</v>
      </c>
      <c r="V276" s="312">
        <f t="shared" si="142"/>
        <v>0</v>
      </c>
      <c r="W276" s="312">
        <f t="shared" si="142"/>
        <v>0</v>
      </c>
      <c r="X276" s="312">
        <f t="shared" si="142"/>
        <v>0</v>
      </c>
      <c r="Y276" s="312">
        <f t="shared" si="142"/>
        <v>0</v>
      </c>
      <c r="Z276" s="312">
        <f t="shared" si="142"/>
        <v>0</v>
      </c>
      <c r="AA276" s="312">
        <f t="shared" si="142"/>
        <v>0</v>
      </c>
      <c r="AB276" s="146"/>
    </row>
    <row r="277" spans="1:255">
      <c r="A277" s="338" t="s">
        <v>306</v>
      </c>
      <c r="B277" s="62"/>
      <c r="C277" s="58">
        <v>0.6</v>
      </c>
      <c r="D277" s="190"/>
      <c r="E277" s="62"/>
      <c r="F277" s="231">
        <v>1.462</v>
      </c>
      <c r="G277" s="66">
        <v>0.1426</v>
      </c>
      <c r="H277" s="66">
        <v>0.1426</v>
      </c>
      <c r="I277" s="58">
        <f>H277-C277</f>
        <v>-0.45739999999999997</v>
      </c>
      <c r="J277" s="218">
        <f>I277/C277</f>
        <v>-0.76233333333333331</v>
      </c>
      <c r="K277" s="66">
        <f t="shared" ref="K277:K281" si="143">O277+S277+W277+AA277</f>
        <v>0.1426</v>
      </c>
      <c r="L277" s="66">
        <v>0.1426</v>
      </c>
      <c r="M277" s="66"/>
      <c r="N277" s="66"/>
      <c r="O277" s="66">
        <f>SUM(L277:N277)</f>
        <v>0.1426</v>
      </c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1"/>
    </row>
    <row r="278" spans="1:255">
      <c r="A278" s="358" t="s">
        <v>307</v>
      </c>
      <c r="B278" s="197"/>
      <c r="C278" s="359"/>
      <c r="D278" s="190"/>
      <c r="E278" s="197"/>
      <c r="F278" s="292">
        <v>0.5</v>
      </c>
      <c r="G278" s="254">
        <v>0.5</v>
      </c>
      <c r="H278" s="254">
        <v>0.5</v>
      </c>
      <c r="I278" s="58">
        <f t="shared" ref="I278:I282" si="144">H278-C278</f>
        <v>0.5</v>
      </c>
      <c r="J278" s="218">
        <v>1</v>
      </c>
      <c r="K278" s="66">
        <f t="shared" si="143"/>
        <v>0.5</v>
      </c>
      <c r="L278" s="254">
        <v>0.5</v>
      </c>
      <c r="M278" s="254"/>
      <c r="N278" s="254"/>
      <c r="O278" s="66">
        <f t="shared" ref="O278:O284" si="145">SUM(L278:N278)</f>
        <v>0.5</v>
      </c>
      <c r="P278" s="254"/>
      <c r="Q278" s="254"/>
      <c r="R278" s="254"/>
      <c r="S278" s="254"/>
      <c r="T278" s="254"/>
      <c r="U278" s="254"/>
      <c r="V278" s="254"/>
      <c r="W278" s="254"/>
      <c r="X278" s="254"/>
      <c r="Y278" s="254"/>
      <c r="Z278" s="254"/>
      <c r="AA278" s="254"/>
      <c r="AB278" s="199"/>
    </row>
    <row r="279" spans="1:255">
      <c r="A279" s="358" t="s">
        <v>308</v>
      </c>
      <c r="B279" s="197"/>
      <c r="C279" s="227"/>
      <c r="D279" s="190"/>
      <c r="E279" s="197"/>
      <c r="F279" s="292">
        <v>0.2</v>
      </c>
      <c r="G279" s="254">
        <v>0.2</v>
      </c>
      <c r="H279" s="254">
        <v>0.2</v>
      </c>
      <c r="I279" s="58">
        <f t="shared" si="144"/>
        <v>0.2</v>
      </c>
      <c r="J279" s="218">
        <v>1</v>
      </c>
      <c r="K279" s="66">
        <f t="shared" si="143"/>
        <v>0.2</v>
      </c>
      <c r="L279" s="254">
        <v>0.2</v>
      </c>
      <c r="M279" s="254"/>
      <c r="N279" s="254"/>
      <c r="O279" s="66">
        <f t="shared" si="145"/>
        <v>0.2</v>
      </c>
      <c r="P279" s="254"/>
      <c r="Q279" s="254"/>
      <c r="R279" s="254"/>
      <c r="S279" s="254"/>
      <c r="T279" s="254"/>
      <c r="U279" s="254"/>
      <c r="V279" s="254"/>
      <c r="W279" s="254"/>
      <c r="X279" s="254"/>
      <c r="Y279" s="254"/>
      <c r="Z279" s="254"/>
      <c r="AA279" s="254"/>
      <c r="AB279" s="199"/>
    </row>
    <row r="280" spans="1:255">
      <c r="A280" s="358" t="s">
        <v>309</v>
      </c>
      <c r="B280" s="197"/>
      <c r="C280" s="227">
        <v>0.6</v>
      </c>
      <c r="D280" s="190"/>
      <c r="E280" s="197"/>
      <c r="F280" s="292">
        <v>0.6</v>
      </c>
      <c r="G280" s="254">
        <v>0.26140000000000002</v>
      </c>
      <c r="H280" s="254">
        <v>0.26140000000000002</v>
      </c>
      <c r="I280" s="58">
        <f t="shared" si="144"/>
        <v>-0.33859999999999996</v>
      </c>
      <c r="J280" s="218">
        <f t="shared" ref="J280:J281" si="146">I280/C280</f>
        <v>-0.56433333333333324</v>
      </c>
      <c r="K280" s="66">
        <f t="shared" si="143"/>
        <v>0.26140000000000002</v>
      </c>
      <c r="L280" s="254">
        <v>0.26140000000000002</v>
      </c>
      <c r="M280" s="254"/>
      <c r="N280" s="254"/>
      <c r="O280" s="66">
        <f t="shared" si="145"/>
        <v>0.26140000000000002</v>
      </c>
      <c r="P280" s="254"/>
      <c r="Q280" s="254"/>
      <c r="R280" s="254"/>
      <c r="S280" s="254"/>
      <c r="T280" s="254"/>
      <c r="U280" s="254"/>
      <c r="V280" s="254"/>
      <c r="W280" s="254"/>
      <c r="X280" s="254"/>
      <c r="Y280" s="254"/>
      <c r="Z280" s="254"/>
      <c r="AA280" s="254"/>
      <c r="AB280" s="199"/>
    </row>
    <row r="281" spans="1:255">
      <c r="A281" s="338" t="s">
        <v>310</v>
      </c>
      <c r="B281" s="62"/>
      <c r="C281" s="58">
        <v>0.71</v>
      </c>
      <c r="D281" s="360"/>
      <c r="E281" s="62"/>
      <c r="F281" s="361">
        <v>1.38</v>
      </c>
      <c r="G281" s="360">
        <v>1.3474999999999999</v>
      </c>
      <c r="H281" s="360">
        <v>1.3474999999999999</v>
      </c>
      <c r="I281" s="58">
        <f t="shared" si="144"/>
        <v>0.63749999999999996</v>
      </c>
      <c r="J281" s="218">
        <f t="shared" si="146"/>
        <v>0.897887323943662</v>
      </c>
      <c r="K281" s="66">
        <f t="shared" si="143"/>
        <v>1.3474999999999999</v>
      </c>
      <c r="L281" s="360">
        <v>1.3474999999999999</v>
      </c>
      <c r="M281" s="360"/>
      <c r="N281" s="360"/>
      <c r="O281" s="66">
        <f>SUM(L281:N281)</f>
        <v>1.3474999999999999</v>
      </c>
      <c r="P281" s="360"/>
      <c r="Q281" s="360"/>
      <c r="R281" s="360"/>
      <c r="S281" s="360"/>
      <c r="T281" s="360"/>
      <c r="U281" s="360"/>
      <c r="V281" s="360"/>
      <c r="W281" s="360"/>
      <c r="X281" s="360"/>
      <c r="Y281" s="360"/>
      <c r="Z281" s="360"/>
      <c r="AA281" s="360"/>
      <c r="AB281" s="61"/>
    </row>
    <row r="282" spans="1:255">
      <c r="A282" s="350" t="s">
        <v>311</v>
      </c>
      <c r="B282" s="62"/>
      <c r="C282" s="208"/>
      <c r="D282" s="362"/>
      <c r="E282" s="352"/>
      <c r="F282" s="231">
        <v>0.44</v>
      </c>
      <c r="G282" s="66">
        <v>0.43430000000000002</v>
      </c>
      <c r="H282" s="66">
        <v>0.43430000000000002</v>
      </c>
      <c r="I282" s="58">
        <f t="shared" si="144"/>
        <v>0.43430000000000002</v>
      </c>
      <c r="J282" s="218">
        <v>1</v>
      </c>
      <c r="K282" s="66">
        <f>O282+S282+W282+AA282</f>
        <v>0.43430000000000002</v>
      </c>
      <c r="L282" s="66">
        <v>0.43430000000000002</v>
      </c>
      <c r="M282" s="66"/>
      <c r="N282" s="66"/>
      <c r="O282" s="66">
        <f t="shared" si="145"/>
        <v>0.43430000000000002</v>
      </c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1"/>
    </row>
    <row r="283" spans="1:255">
      <c r="A283" s="350" t="s">
        <v>312</v>
      </c>
      <c r="B283" s="346"/>
      <c r="C283" s="344">
        <v>0.1116</v>
      </c>
      <c r="D283" s="351"/>
      <c r="E283" s="363"/>
      <c r="F283" s="340"/>
      <c r="G283" s="364"/>
      <c r="H283" s="364"/>
      <c r="I283" s="58">
        <f>H283-C283</f>
        <v>-0.1116</v>
      </c>
      <c r="J283" s="218">
        <f>I283/C283</f>
        <v>-1</v>
      </c>
      <c r="K283" s="364"/>
      <c r="L283" s="364"/>
      <c r="M283" s="364"/>
      <c r="N283" s="364"/>
      <c r="O283" s="66">
        <f t="shared" si="145"/>
        <v>0</v>
      </c>
      <c r="P283" s="364"/>
      <c r="Q283" s="364"/>
      <c r="R283" s="364"/>
      <c r="S283" s="364"/>
      <c r="T283" s="364"/>
      <c r="U283" s="364"/>
      <c r="V283" s="364"/>
      <c r="W283" s="364"/>
      <c r="X283" s="364"/>
      <c r="Y283" s="364"/>
      <c r="Z283" s="364"/>
      <c r="AA283" s="364"/>
      <c r="AB283" s="365"/>
    </row>
    <row r="284" spans="1:255">
      <c r="A284" s="350" t="s">
        <v>313</v>
      </c>
      <c r="B284" s="62"/>
      <c r="C284" s="62"/>
      <c r="D284" s="362"/>
      <c r="E284" s="352"/>
      <c r="F284" s="231">
        <v>0.5</v>
      </c>
      <c r="G284" s="66">
        <v>0</v>
      </c>
      <c r="H284" s="66">
        <v>0</v>
      </c>
      <c r="I284" s="58"/>
      <c r="J284" s="218"/>
      <c r="K284" s="66">
        <v>0</v>
      </c>
      <c r="L284" s="66">
        <v>0</v>
      </c>
      <c r="M284" s="66"/>
      <c r="N284" s="66"/>
      <c r="O284" s="66">
        <f t="shared" si="145"/>
        <v>0</v>
      </c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1"/>
    </row>
    <row r="285" spans="1:255" ht="72" customHeight="1">
      <c r="A285" s="350" t="s">
        <v>314</v>
      </c>
      <c r="B285" s="62"/>
      <c r="C285" s="63"/>
      <c r="D285" s="366"/>
      <c r="E285" s="352"/>
      <c r="F285" s="231">
        <v>0.77239999999999998</v>
      </c>
      <c r="G285" s="66"/>
      <c r="H285" s="66"/>
      <c r="I285" s="58"/>
      <c r="J285" s="218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75" t="s">
        <v>315</v>
      </c>
    </row>
    <row r="286" spans="1:255" ht="92.25" customHeight="1">
      <c r="A286" s="350" t="s">
        <v>316</v>
      </c>
      <c r="B286" s="62"/>
      <c r="C286" s="63"/>
      <c r="D286" s="366"/>
      <c r="E286" s="352"/>
      <c r="F286" s="231">
        <v>0.51</v>
      </c>
      <c r="G286" s="66"/>
      <c r="H286" s="66"/>
      <c r="I286" s="58"/>
      <c r="J286" s="218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75" t="s">
        <v>317</v>
      </c>
      <c r="AC286" s="166"/>
      <c r="AD286" s="166"/>
      <c r="AE286" s="166"/>
      <c r="AF286" s="166"/>
      <c r="AG286" s="166"/>
      <c r="AH286" s="166"/>
      <c r="AI286" s="166"/>
      <c r="AJ286" s="166"/>
      <c r="AK286" s="166"/>
      <c r="AL286" s="166"/>
      <c r="AM286" s="166"/>
      <c r="AN286" s="166"/>
      <c r="AO286" s="166"/>
      <c r="AP286" s="166"/>
      <c r="AQ286" s="166"/>
      <c r="AR286" s="166"/>
      <c r="AS286" s="166"/>
      <c r="AT286" s="166"/>
      <c r="AU286" s="166"/>
      <c r="AV286" s="166"/>
      <c r="AW286" s="166"/>
      <c r="AX286" s="166"/>
      <c r="AY286" s="166"/>
      <c r="AZ286" s="166"/>
      <c r="BA286" s="166"/>
      <c r="BB286" s="166"/>
      <c r="BC286" s="166"/>
      <c r="BD286" s="166"/>
      <c r="BE286" s="166"/>
      <c r="BF286" s="166"/>
      <c r="BG286" s="166"/>
      <c r="BH286" s="166"/>
      <c r="BI286" s="166"/>
      <c r="BJ286" s="166"/>
      <c r="BK286" s="166"/>
      <c r="BL286" s="166"/>
      <c r="BM286" s="166"/>
      <c r="BN286" s="166"/>
      <c r="BO286" s="166"/>
      <c r="BP286" s="166"/>
      <c r="BQ286" s="166"/>
      <c r="BR286" s="166"/>
      <c r="BS286" s="166"/>
      <c r="BT286" s="166"/>
      <c r="BU286" s="166"/>
      <c r="BV286" s="166"/>
      <c r="BW286" s="166"/>
      <c r="BX286" s="166"/>
      <c r="BY286" s="166"/>
      <c r="BZ286" s="166"/>
      <c r="CA286" s="166"/>
      <c r="CB286" s="166"/>
      <c r="CC286" s="166"/>
      <c r="CD286" s="166"/>
      <c r="CE286" s="166"/>
      <c r="CF286" s="166"/>
      <c r="CG286" s="166"/>
      <c r="CH286" s="166"/>
      <c r="CI286" s="166"/>
      <c r="CJ286" s="166"/>
      <c r="CK286" s="166"/>
      <c r="CL286" s="166"/>
      <c r="CM286" s="166"/>
      <c r="CN286" s="166"/>
      <c r="CO286" s="166"/>
      <c r="CP286" s="166"/>
      <c r="CQ286" s="166"/>
      <c r="CR286" s="166"/>
      <c r="CS286" s="166"/>
      <c r="CT286" s="166"/>
      <c r="CU286" s="166"/>
      <c r="CV286" s="166"/>
      <c r="CW286" s="166"/>
      <c r="CX286" s="166"/>
      <c r="CY286" s="166"/>
      <c r="CZ286" s="166"/>
      <c r="DA286" s="166"/>
      <c r="DB286" s="166"/>
      <c r="DC286" s="166"/>
      <c r="DD286" s="166"/>
      <c r="DE286" s="166"/>
      <c r="DF286" s="166"/>
      <c r="DG286" s="166"/>
      <c r="DH286" s="166"/>
      <c r="DI286" s="166"/>
      <c r="DJ286" s="166"/>
      <c r="DK286" s="166"/>
      <c r="DL286" s="166"/>
      <c r="DM286" s="166"/>
      <c r="DN286" s="166"/>
      <c r="DO286" s="166"/>
      <c r="DP286" s="166"/>
      <c r="DQ286" s="166"/>
      <c r="DR286" s="166"/>
      <c r="DS286" s="166"/>
      <c r="DT286" s="166"/>
      <c r="DU286" s="166"/>
      <c r="DV286" s="166"/>
      <c r="DW286" s="166"/>
      <c r="DX286" s="166"/>
      <c r="DY286" s="166"/>
      <c r="DZ286" s="166"/>
      <c r="EA286" s="166"/>
      <c r="EB286" s="166"/>
      <c r="EC286" s="166"/>
      <c r="ED286" s="166"/>
      <c r="EE286" s="166"/>
      <c r="EF286" s="166"/>
      <c r="EG286" s="166"/>
      <c r="EH286" s="166"/>
      <c r="EI286" s="166"/>
      <c r="EJ286" s="166"/>
      <c r="EK286" s="166"/>
      <c r="EL286" s="166"/>
      <c r="EM286" s="166"/>
      <c r="EN286" s="166"/>
      <c r="EO286" s="166"/>
      <c r="EP286" s="166"/>
      <c r="EQ286" s="166"/>
      <c r="ER286" s="166"/>
      <c r="ES286" s="166"/>
      <c r="ET286" s="166"/>
      <c r="EU286" s="166"/>
      <c r="EV286" s="166"/>
      <c r="EW286" s="166"/>
      <c r="EX286" s="166"/>
      <c r="EY286" s="166"/>
      <c r="EZ286" s="166"/>
      <c r="FA286" s="166"/>
      <c r="FB286" s="166"/>
      <c r="FC286" s="166"/>
      <c r="FD286" s="166"/>
      <c r="FE286" s="166"/>
      <c r="FF286" s="166"/>
      <c r="FG286" s="166"/>
      <c r="FH286" s="166"/>
      <c r="FI286" s="166"/>
      <c r="FJ286" s="166"/>
      <c r="FK286" s="166"/>
      <c r="FL286" s="166"/>
      <c r="FM286" s="166"/>
      <c r="FN286" s="166"/>
      <c r="FO286" s="166"/>
      <c r="FP286" s="166"/>
      <c r="FQ286" s="166"/>
      <c r="FR286" s="166"/>
      <c r="FS286" s="166"/>
      <c r="FT286" s="166"/>
      <c r="FU286" s="166"/>
      <c r="FV286" s="166"/>
      <c r="FW286" s="166"/>
      <c r="FX286" s="166"/>
      <c r="FY286" s="166"/>
      <c r="FZ286" s="166"/>
      <c r="GA286" s="166"/>
      <c r="GB286" s="166"/>
      <c r="GC286" s="166"/>
      <c r="GD286" s="166"/>
      <c r="GE286" s="166"/>
      <c r="GF286" s="166"/>
      <c r="GG286" s="166"/>
      <c r="GH286" s="166"/>
      <c r="GI286" s="166"/>
      <c r="GJ286" s="166"/>
      <c r="GK286" s="166"/>
      <c r="GL286" s="166"/>
      <c r="GM286" s="166"/>
      <c r="GN286" s="166"/>
      <c r="GO286" s="166"/>
      <c r="GP286" s="166"/>
      <c r="GQ286" s="166"/>
      <c r="GR286" s="166"/>
      <c r="GS286" s="166"/>
      <c r="GT286" s="166"/>
      <c r="GU286" s="166"/>
      <c r="GV286" s="166"/>
      <c r="GW286" s="166"/>
      <c r="GX286" s="166"/>
      <c r="GY286" s="166"/>
      <c r="GZ286" s="166"/>
      <c r="HA286" s="166"/>
      <c r="HB286" s="166"/>
      <c r="HC286" s="166"/>
      <c r="HD286" s="166"/>
      <c r="HE286" s="166"/>
      <c r="HF286" s="166"/>
      <c r="HG286" s="166"/>
      <c r="HH286" s="166"/>
      <c r="HI286" s="166"/>
      <c r="HJ286" s="166"/>
      <c r="HK286" s="166"/>
      <c r="HL286" s="166"/>
      <c r="HM286" s="166"/>
      <c r="HN286" s="166"/>
      <c r="HO286" s="166"/>
      <c r="HP286" s="166"/>
      <c r="HQ286" s="166"/>
      <c r="HR286" s="166"/>
      <c r="HS286" s="166"/>
      <c r="HT286" s="166"/>
      <c r="HU286" s="166"/>
      <c r="HV286" s="166"/>
      <c r="HW286" s="166"/>
      <c r="HX286" s="166"/>
      <c r="HY286" s="166"/>
      <c r="HZ286" s="166"/>
      <c r="IA286" s="166"/>
      <c r="IB286" s="166"/>
      <c r="IC286" s="166"/>
      <c r="ID286" s="166"/>
      <c r="IE286" s="166"/>
      <c r="IF286" s="166"/>
      <c r="IG286" s="166"/>
      <c r="IH286" s="166"/>
      <c r="II286" s="166"/>
      <c r="IJ286" s="166"/>
      <c r="IK286" s="166"/>
      <c r="IL286" s="166"/>
      <c r="IM286" s="166"/>
      <c r="IN286" s="166"/>
      <c r="IO286" s="166"/>
      <c r="IP286" s="166"/>
      <c r="IQ286" s="166"/>
      <c r="IR286" s="166"/>
      <c r="IS286" s="166"/>
      <c r="IT286" s="166"/>
      <c r="IU286" s="166"/>
    </row>
    <row r="287" spans="1:255">
      <c r="A287" s="350" t="s">
        <v>318</v>
      </c>
      <c r="B287" s="62"/>
      <c r="C287" s="63">
        <v>0.2</v>
      </c>
      <c r="D287" s="367"/>
      <c r="E287" s="352"/>
      <c r="F287" s="231">
        <v>1.5</v>
      </c>
      <c r="G287" s="66">
        <v>1.0037</v>
      </c>
      <c r="H287" s="66">
        <v>1.0037</v>
      </c>
      <c r="I287" s="58">
        <f>H287/C287</f>
        <v>5.0184999999999995</v>
      </c>
      <c r="J287" s="218">
        <f>I287/C287</f>
        <v>25.092499999999998</v>
      </c>
      <c r="K287" s="66">
        <f>O287+S287+W287+AA287</f>
        <v>1.0036999999999998</v>
      </c>
      <c r="L287" s="66">
        <v>1.67E-2</v>
      </c>
      <c r="M287" s="66">
        <v>1.67E-2</v>
      </c>
      <c r="N287" s="66">
        <v>1.66E-2</v>
      </c>
      <c r="O287" s="66">
        <f>SUM(L287:N287)</f>
        <v>0.05</v>
      </c>
      <c r="P287" s="66">
        <v>0.106</v>
      </c>
      <c r="Q287" s="66">
        <v>0.106</v>
      </c>
      <c r="R287" s="66">
        <v>0.106</v>
      </c>
      <c r="S287" s="66">
        <f>SUM(P287:R287)</f>
        <v>0.318</v>
      </c>
      <c r="T287" s="66">
        <v>0.106</v>
      </c>
      <c r="U287" s="66">
        <v>0.106</v>
      </c>
      <c r="V287" s="66">
        <v>0.106</v>
      </c>
      <c r="W287" s="66">
        <f>SUM(T287:V287)</f>
        <v>0.318</v>
      </c>
      <c r="X287" s="66">
        <v>0.10589999999999999</v>
      </c>
      <c r="Y287" s="66">
        <v>0.10589999999999999</v>
      </c>
      <c r="Z287" s="66">
        <v>0.10589999999999999</v>
      </c>
      <c r="AA287" s="66">
        <f>SUM(X287:Z287)</f>
        <v>0.31769999999999998</v>
      </c>
      <c r="AB287" s="61" t="s">
        <v>84</v>
      </c>
    </row>
    <row r="288" spans="1:255">
      <c r="A288" s="358" t="s">
        <v>319</v>
      </c>
      <c r="B288" s="197"/>
      <c r="C288" s="197"/>
      <c r="D288" s="362"/>
      <c r="E288" s="368"/>
      <c r="F288" s="369">
        <v>3.49E-2</v>
      </c>
      <c r="G288" s="362"/>
      <c r="H288" s="362"/>
      <c r="I288" s="58"/>
      <c r="J288" s="218"/>
      <c r="K288" s="362"/>
      <c r="L288" s="362"/>
      <c r="M288" s="362"/>
      <c r="N288" s="362"/>
      <c r="O288" s="362"/>
      <c r="P288" s="362"/>
      <c r="Q288" s="362"/>
      <c r="R288" s="362"/>
      <c r="S288" s="362"/>
      <c r="T288" s="362"/>
      <c r="U288" s="362"/>
      <c r="V288" s="362"/>
      <c r="W288" s="362"/>
      <c r="X288" s="362"/>
      <c r="Y288" s="362"/>
      <c r="Z288" s="362"/>
      <c r="AA288" s="362"/>
      <c r="AB288" s="199"/>
    </row>
    <row r="289" spans="1:28">
      <c r="A289" s="370" t="s">
        <v>320</v>
      </c>
      <c r="B289" s="62"/>
      <c r="C289" s="62"/>
      <c r="D289" s="190"/>
      <c r="E289" s="62"/>
      <c r="F289" s="371">
        <v>1.0549999999999999</v>
      </c>
      <c r="G289" s="257"/>
      <c r="H289" s="257"/>
      <c r="I289" s="58"/>
      <c r="J289" s="218"/>
      <c r="K289" s="257"/>
      <c r="L289" s="257"/>
      <c r="M289" s="257"/>
      <c r="N289" s="257"/>
      <c r="O289" s="257"/>
      <c r="P289" s="257"/>
      <c r="Q289" s="257"/>
      <c r="R289" s="257"/>
      <c r="S289" s="257"/>
      <c r="T289" s="257"/>
      <c r="U289" s="257"/>
      <c r="V289" s="257"/>
      <c r="W289" s="257"/>
      <c r="X289" s="257"/>
      <c r="Y289" s="257"/>
      <c r="Z289" s="257"/>
      <c r="AA289" s="257"/>
      <c r="AB289" s="75"/>
    </row>
    <row r="290" spans="1:28">
      <c r="A290" s="370" t="s">
        <v>321</v>
      </c>
      <c r="B290" s="62"/>
      <c r="C290" s="62"/>
      <c r="D290" s="372"/>
      <c r="E290" s="62"/>
      <c r="F290" s="371">
        <v>0.1</v>
      </c>
      <c r="G290" s="257"/>
      <c r="H290" s="257"/>
      <c r="I290" s="58"/>
      <c r="J290" s="218"/>
      <c r="K290" s="257"/>
      <c r="L290" s="257"/>
      <c r="M290" s="257"/>
      <c r="N290" s="257"/>
      <c r="O290" s="257"/>
      <c r="P290" s="257"/>
      <c r="Q290" s="257"/>
      <c r="R290" s="257"/>
      <c r="S290" s="257"/>
      <c r="T290" s="257"/>
      <c r="U290" s="257"/>
      <c r="V290" s="257"/>
      <c r="W290" s="257"/>
      <c r="X290" s="257"/>
      <c r="Y290" s="257"/>
      <c r="Z290" s="257"/>
      <c r="AA290" s="257"/>
      <c r="AB290" s="61"/>
    </row>
    <row r="291" spans="1:28">
      <c r="A291" s="370" t="s">
        <v>322</v>
      </c>
      <c r="B291" s="62"/>
      <c r="C291" s="62"/>
      <c r="D291" s="372"/>
      <c r="E291" s="62"/>
      <c r="F291" s="371">
        <v>0.12</v>
      </c>
      <c r="G291" s="257"/>
      <c r="H291" s="257"/>
      <c r="I291" s="58"/>
      <c r="J291" s="218"/>
      <c r="K291" s="257"/>
      <c r="L291" s="257"/>
      <c r="M291" s="257"/>
      <c r="N291" s="257"/>
      <c r="O291" s="257"/>
      <c r="P291" s="257"/>
      <c r="Q291" s="257"/>
      <c r="R291" s="257"/>
      <c r="S291" s="257"/>
      <c r="T291" s="257"/>
      <c r="U291" s="257"/>
      <c r="V291" s="257"/>
      <c r="W291" s="257"/>
      <c r="X291" s="257"/>
      <c r="Y291" s="257"/>
      <c r="Z291" s="257"/>
      <c r="AA291" s="257"/>
      <c r="AB291" s="61"/>
    </row>
    <row r="292" spans="1:28">
      <c r="A292" s="370"/>
      <c r="B292" s="62"/>
      <c r="C292" s="62"/>
      <c r="D292" s="372"/>
      <c r="E292" s="62"/>
      <c r="F292" s="371"/>
      <c r="G292" s="257"/>
      <c r="H292" s="257"/>
      <c r="I292" s="58"/>
      <c r="J292" s="218"/>
      <c r="K292" s="257"/>
      <c r="L292" s="257"/>
      <c r="M292" s="257"/>
      <c r="N292" s="257"/>
      <c r="O292" s="257"/>
      <c r="P292" s="257"/>
      <c r="Q292" s="257"/>
      <c r="R292" s="257"/>
      <c r="S292" s="257"/>
      <c r="T292" s="257"/>
      <c r="U292" s="257"/>
      <c r="V292" s="257"/>
      <c r="W292" s="257"/>
      <c r="X292" s="257"/>
      <c r="Y292" s="257"/>
      <c r="Z292" s="257"/>
      <c r="AA292" s="257"/>
      <c r="AB292" s="61"/>
    </row>
    <row r="293" spans="1:28">
      <c r="A293" s="373" t="s">
        <v>323</v>
      </c>
      <c r="B293" s="374"/>
      <c r="C293" s="375">
        <f>C294+C295+C296</f>
        <v>60.901200000000003</v>
      </c>
      <c r="D293" s="376"/>
      <c r="E293" s="377"/>
      <c r="F293" s="378">
        <f>F294+F295+F296</f>
        <v>61.360199999999999</v>
      </c>
      <c r="G293" s="378">
        <f>G294+G295+G296</f>
        <v>61.360199999999999</v>
      </c>
      <c r="H293" s="378">
        <f>H294+H295+H296</f>
        <v>61.360199999999999</v>
      </c>
      <c r="I293" s="375">
        <f t="shared" ref="I293:I301" si="147">H293-C293</f>
        <v>0.45899999999999608</v>
      </c>
      <c r="J293" s="379">
        <f>I293/C293</f>
        <v>7.5367973044865467E-3</v>
      </c>
      <c r="K293" s="378">
        <f>K294+K295+K296</f>
        <v>61.360200000000006</v>
      </c>
      <c r="L293" s="378">
        <f t="shared" ref="L293:Z293" si="148">L294+L295+L296</f>
        <v>3.4049</v>
      </c>
      <c r="M293" s="378">
        <f t="shared" si="148"/>
        <v>3.4049</v>
      </c>
      <c r="N293" s="378">
        <f t="shared" si="148"/>
        <v>3.4047999999999998</v>
      </c>
      <c r="O293" s="378">
        <f>SUM(L293:N293)</f>
        <v>10.214600000000001</v>
      </c>
      <c r="P293" s="378">
        <f t="shared" si="148"/>
        <v>5.6828999999999992</v>
      </c>
      <c r="Q293" s="378">
        <f t="shared" si="148"/>
        <v>5.6828999999999992</v>
      </c>
      <c r="R293" s="378">
        <f t="shared" si="148"/>
        <v>5.6828999999999992</v>
      </c>
      <c r="S293" s="378">
        <f>SUM(P293:R293)</f>
        <v>17.048699999999997</v>
      </c>
      <c r="T293" s="378">
        <f t="shared" si="148"/>
        <v>5.6828999999999992</v>
      </c>
      <c r="U293" s="378">
        <f t="shared" si="148"/>
        <v>5.6827999999999994</v>
      </c>
      <c r="V293" s="378">
        <f t="shared" si="148"/>
        <v>5.6827999999999994</v>
      </c>
      <c r="W293" s="378">
        <f>SUM(T293:V293)</f>
        <v>17.048499999999997</v>
      </c>
      <c r="X293" s="378">
        <f t="shared" si="148"/>
        <v>5.6827999999999994</v>
      </c>
      <c r="Y293" s="378">
        <f t="shared" si="148"/>
        <v>5.6827999999999994</v>
      </c>
      <c r="Z293" s="378">
        <f t="shared" si="148"/>
        <v>5.6827999999999994</v>
      </c>
      <c r="AA293" s="378">
        <f>SUM(X293:Z293)</f>
        <v>17.048399999999997</v>
      </c>
      <c r="AB293" s="380"/>
    </row>
    <row r="294" spans="1:28" s="18" customFormat="1">
      <c r="A294" s="358" t="s">
        <v>324</v>
      </c>
      <c r="B294" s="197"/>
      <c r="C294" s="359">
        <v>60.128999999999998</v>
      </c>
      <c r="D294" s="190"/>
      <c r="E294" s="197"/>
      <c r="F294" s="381">
        <v>60.128999999999998</v>
      </c>
      <c r="G294" s="190">
        <v>60.128999999999998</v>
      </c>
      <c r="H294" s="190">
        <v>60.128999999999998</v>
      </c>
      <c r="I294" s="227">
        <f t="shared" si="147"/>
        <v>0</v>
      </c>
      <c r="J294" s="222">
        <f>I294/C294</f>
        <v>0</v>
      </c>
      <c r="K294" s="257">
        <f t="shared" ref="K294:K295" si="149">O294+S294+W294+AA294</f>
        <v>60.129000000000005</v>
      </c>
      <c r="L294" s="190">
        <v>3.3405</v>
      </c>
      <c r="M294" s="190">
        <v>3.3405</v>
      </c>
      <c r="N294" s="190">
        <v>3.3405</v>
      </c>
      <c r="O294" s="190">
        <f>SUM(L294:N294)</f>
        <v>10.0215</v>
      </c>
      <c r="P294" s="190">
        <v>5.5674999999999999</v>
      </c>
      <c r="Q294" s="190">
        <v>5.5674999999999999</v>
      </c>
      <c r="R294" s="190">
        <v>5.5674999999999999</v>
      </c>
      <c r="S294" s="190">
        <f>SUM(P294:R294)</f>
        <v>16.702500000000001</v>
      </c>
      <c r="T294" s="190">
        <v>5.5674999999999999</v>
      </c>
      <c r="U294" s="190">
        <v>5.5674999999999999</v>
      </c>
      <c r="V294" s="190">
        <v>5.5674999999999999</v>
      </c>
      <c r="W294" s="190">
        <f>SUM(T294:V294)</f>
        <v>16.702500000000001</v>
      </c>
      <c r="X294" s="190">
        <v>5.5674999999999999</v>
      </c>
      <c r="Y294" s="190">
        <v>5.5674999999999999</v>
      </c>
      <c r="Z294" s="190">
        <v>5.5674999999999999</v>
      </c>
      <c r="AA294" s="190">
        <f>SUM(X294:Z294)</f>
        <v>16.702500000000001</v>
      </c>
      <c r="AB294" s="199" t="s">
        <v>325</v>
      </c>
    </row>
    <row r="295" spans="1:28">
      <c r="A295" s="350" t="s">
        <v>326</v>
      </c>
      <c r="B295" s="62"/>
      <c r="C295" s="208">
        <v>0.31319999999999998</v>
      </c>
      <c r="D295" s="190"/>
      <c r="E295" s="62"/>
      <c r="F295" s="371">
        <v>0.31319999999999998</v>
      </c>
      <c r="G295" s="257">
        <v>0.31319999999999998</v>
      </c>
      <c r="H295" s="257">
        <v>0.31319999999999998</v>
      </c>
      <c r="I295" s="58">
        <f t="shared" si="147"/>
        <v>0</v>
      </c>
      <c r="J295" s="73">
        <f>I295/C295</f>
        <v>0</v>
      </c>
      <c r="K295" s="257">
        <f t="shared" si="149"/>
        <v>0.31320000000000003</v>
      </c>
      <c r="L295" s="190">
        <v>2.6100000000000002E-2</v>
      </c>
      <c r="M295" s="190">
        <v>2.6100000000000002E-2</v>
      </c>
      <c r="N295" s="190">
        <v>2.6100000000000002E-2</v>
      </c>
      <c r="O295" s="190">
        <f t="shared" ref="O295:O296" si="150">SUM(L295:N295)</f>
        <v>7.8300000000000008E-2</v>
      </c>
      <c r="P295" s="190">
        <v>2.6100000000000002E-2</v>
      </c>
      <c r="Q295" s="190">
        <v>2.6100000000000002E-2</v>
      </c>
      <c r="R295" s="190">
        <v>2.6100000000000002E-2</v>
      </c>
      <c r="S295" s="190">
        <f t="shared" ref="S295:S296" si="151">SUM(P295:R295)</f>
        <v>7.8300000000000008E-2</v>
      </c>
      <c r="T295" s="190">
        <v>2.6100000000000002E-2</v>
      </c>
      <c r="U295" s="190">
        <v>2.6100000000000002E-2</v>
      </c>
      <c r="V295" s="190">
        <v>2.6100000000000002E-2</v>
      </c>
      <c r="W295" s="190">
        <f t="shared" ref="W295:W296" si="152">SUM(T295:V295)</f>
        <v>7.8300000000000008E-2</v>
      </c>
      <c r="X295" s="190">
        <v>2.6100000000000002E-2</v>
      </c>
      <c r="Y295" s="190">
        <v>2.6100000000000002E-2</v>
      </c>
      <c r="Z295" s="190">
        <v>2.6100000000000002E-2</v>
      </c>
      <c r="AA295" s="190">
        <f t="shared" ref="AA295:AA296" si="153">SUM(X295:Z295)</f>
        <v>7.8300000000000008E-2</v>
      </c>
      <c r="AB295" s="61" t="s">
        <v>327</v>
      </c>
    </row>
    <row r="296" spans="1:28">
      <c r="A296" s="370" t="s">
        <v>328</v>
      </c>
      <c r="B296" s="346"/>
      <c r="C296" s="335">
        <v>0.45900000000000002</v>
      </c>
      <c r="D296" s="257"/>
      <c r="E296" s="346"/>
      <c r="F296" s="371">
        <v>0.91800000000000004</v>
      </c>
      <c r="G296" s="257">
        <v>0.91800000000000004</v>
      </c>
      <c r="H296" s="257">
        <v>0.91800000000000004</v>
      </c>
      <c r="I296" s="58">
        <f t="shared" si="147"/>
        <v>0.45900000000000002</v>
      </c>
      <c r="J296" s="73">
        <f>I296/C296</f>
        <v>1</v>
      </c>
      <c r="K296" s="257">
        <f>O296+S296+W296+AA296</f>
        <v>0.91800000000000015</v>
      </c>
      <c r="L296" s="190">
        <v>3.8300000000000001E-2</v>
      </c>
      <c r="M296" s="190">
        <v>3.8300000000000001E-2</v>
      </c>
      <c r="N296" s="190">
        <v>3.8199999999999998E-2</v>
      </c>
      <c r="O296" s="190">
        <f t="shared" si="150"/>
        <v>0.1148</v>
      </c>
      <c r="P296" s="190">
        <v>8.9300000000000004E-2</v>
      </c>
      <c r="Q296" s="190">
        <v>8.9300000000000004E-2</v>
      </c>
      <c r="R296" s="190">
        <v>8.9300000000000004E-2</v>
      </c>
      <c r="S296" s="190">
        <f t="shared" si="151"/>
        <v>0.26790000000000003</v>
      </c>
      <c r="T296" s="190">
        <v>8.9300000000000004E-2</v>
      </c>
      <c r="U296" s="190">
        <v>8.9200000000000002E-2</v>
      </c>
      <c r="V296" s="190">
        <v>8.9200000000000002E-2</v>
      </c>
      <c r="W296" s="190">
        <f t="shared" si="152"/>
        <v>0.26769999999999999</v>
      </c>
      <c r="X296" s="190">
        <v>8.9200000000000002E-2</v>
      </c>
      <c r="Y296" s="190">
        <v>8.9200000000000002E-2</v>
      </c>
      <c r="Z296" s="190">
        <v>8.9200000000000002E-2</v>
      </c>
      <c r="AA296" s="190">
        <f t="shared" si="153"/>
        <v>0.2676</v>
      </c>
      <c r="AB296" s="365" t="s">
        <v>329</v>
      </c>
    </row>
    <row r="297" spans="1:28">
      <c r="A297" s="373" t="s">
        <v>101</v>
      </c>
      <c r="B297" s="382"/>
      <c r="C297" s="383"/>
      <c r="D297" s="376"/>
      <c r="E297" s="384"/>
      <c r="F297" s="378">
        <f>F298</f>
        <v>1.2248000000000001</v>
      </c>
      <c r="G297" s="378">
        <f>G298</f>
        <v>1.2248000000000001</v>
      </c>
      <c r="H297" s="378">
        <f>H298</f>
        <v>1.2248000000000001</v>
      </c>
      <c r="I297" s="383">
        <f t="shared" si="147"/>
        <v>1.2248000000000001</v>
      </c>
      <c r="J297" s="385">
        <v>100</v>
      </c>
      <c r="K297" s="378">
        <f>K298</f>
        <v>1.2248000000000001</v>
      </c>
      <c r="L297" s="378">
        <f t="shared" ref="L297:Z297" si="154">L298</f>
        <v>0</v>
      </c>
      <c r="M297" s="378">
        <f t="shared" si="154"/>
        <v>0</v>
      </c>
      <c r="N297" s="378">
        <f t="shared" si="154"/>
        <v>0</v>
      </c>
      <c r="O297" s="378">
        <f t="shared" si="154"/>
        <v>0</v>
      </c>
      <c r="P297" s="378">
        <f t="shared" si="154"/>
        <v>0.1361</v>
      </c>
      <c r="Q297" s="378">
        <f t="shared" si="154"/>
        <v>0.1361</v>
      </c>
      <c r="R297" s="378">
        <f t="shared" si="154"/>
        <v>0.1361</v>
      </c>
      <c r="S297" s="378">
        <f>SUM(P297:R297)</f>
        <v>0.4083</v>
      </c>
      <c r="T297" s="378">
        <f t="shared" si="154"/>
        <v>0.1361</v>
      </c>
      <c r="U297" s="378">
        <f t="shared" si="154"/>
        <v>0.1361</v>
      </c>
      <c r="V297" s="378">
        <f t="shared" si="154"/>
        <v>0.1361</v>
      </c>
      <c r="W297" s="378">
        <f>SUM(T297:V297)</f>
        <v>0.4083</v>
      </c>
      <c r="X297" s="378">
        <f t="shared" si="154"/>
        <v>0.1361</v>
      </c>
      <c r="Y297" s="378">
        <f t="shared" si="154"/>
        <v>0.1361</v>
      </c>
      <c r="Z297" s="378">
        <f t="shared" si="154"/>
        <v>0.13600000000000001</v>
      </c>
      <c r="AA297" s="378">
        <f>SUM(X297:Z297)</f>
        <v>0.40820000000000001</v>
      </c>
      <c r="AB297" s="386"/>
    </row>
    <row r="298" spans="1:28">
      <c r="A298" s="350" t="s">
        <v>330</v>
      </c>
      <c r="B298" s="346"/>
      <c r="C298" s="335"/>
      <c r="D298" s="190"/>
      <c r="E298" s="346"/>
      <c r="F298" s="371">
        <v>1.2248000000000001</v>
      </c>
      <c r="G298" s="257">
        <v>1.2248000000000001</v>
      </c>
      <c r="H298" s="257">
        <v>1.2248000000000001</v>
      </c>
      <c r="I298" s="335">
        <f t="shared" si="147"/>
        <v>1.2248000000000001</v>
      </c>
      <c r="J298" s="387">
        <v>1</v>
      </c>
      <c r="K298" s="257">
        <f>O298+S298+W298+AA298</f>
        <v>1.2248000000000001</v>
      </c>
      <c r="L298" s="257"/>
      <c r="M298" s="257"/>
      <c r="N298" s="257"/>
      <c r="O298" s="257"/>
      <c r="P298" s="257">
        <v>0.1361</v>
      </c>
      <c r="Q298" s="257">
        <v>0.1361</v>
      </c>
      <c r="R298" s="257">
        <v>0.1361</v>
      </c>
      <c r="S298" s="257">
        <f>SUM(P298:R298)</f>
        <v>0.4083</v>
      </c>
      <c r="T298" s="257">
        <v>0.1361</v>
      </c>
      <c r="U298" s="257">
        <v>0.1361</v>
      </c>
      <c r="V298" s="257">
        <v>0.1361</v>
      </c>
      <c r="W298" s="257">
        <f>SUM(T298:V298)</f>
        <v>0.4083</v>
      </c>
      <c r="X298" s="257">
        <v>0.1361</v>
      </c>
      <c r="Y298" s="257">
        <v>0.1361</v>
      </c>
      <c r="Z298" s="257">
        <v>0.13600000000000001</v>
      </c>
      <c r="AA298" s="257">
        <f>SUM(X298:Z298)</f>
        <v>0.40820000000000001</v>
      </c>
      <c r="AB298" s="365" t="s">
        <v>331</v>
      </c>
    </row>
    <row r="299" spans="1:28">
      <c r="A299" s="388" t="s">
        <v>122</v>
      </c>
      <c r="B299" s="141"/>
      <c r="C299" s="142">
        <v>0.86</v>
      </c>
      <c r="D299" s="389"/>
      <c r="E299" s="141"/>
      <c r="F299" s="390">
        <f>SUM(F300:F309)</f>
        <v>4.8121000000000009</v>
      </c>
      <c r="G299" s="390">
        <f>SUM(G300:G309)</f>
        <v>0.8600000000000001</v>
      </c>
      <c r="H299" s="390">
        <f>SUM(H300:H309)</f>
        <v>0.8600000000000001</v>
      </c>
      <c r="I299" s="144">
        <f t="shared" si="147"/>
        <v>0</v>
      </c>
      <c r="J299" s="244">
        <f>I299/C299</f>
        <v>0</v>
      </c>
      <c r="K299" s="390">
        <f>SUM(K300:K309)</f>
        <v>0.8600000000000001</v>
      </c>
      <c r="L299" s="390">
        <f t="shared" ref="L299:Z299" si="155">SUM(L300:L309)</f>
        <v>0</v>
      </c>
      <c r="M299" s="390">
        <f t="shared" si="155"/>
        <v>0</v>
      </c>
      <c r="N299" s="390">
        <f t="shared" si="155"/>
        <v>0</v>
      </c>
      <c r="O299" s="390">
        <f t="shared" si="155"/>
        <v>0</v>
      </c>
      <c r="P299" s="390">
        <f t="shared" si="155"/>
        <v>9.5799999999999996E-2</v>
      </c>
      <c r="Q299" s="390">
        <f t="shared" si="155"/>
        <v>9.5799999999999996E-2</v>
      </c>
      <c r="R299" s="390">
        <f t="shared" si="155"/>
        <v>9.5700000000000007E-2</v>
      </c>
      <c r="S299" s="390">
        <f>SUM(P299:R299)</f>
        <v>0.2873</v>
      </c>
      <c r="T299" s="390">
        <f t="shared" si="155"/>
        <v>9.5599999999999991E-2</v>
      </c>
      <c r="U299" s="390">
        <f t="shared" si="155"/>
        <v>9.5500000000000002E-2</v>
      </c>
      <c r="V299" s="390">
        <f t="shared" si="155"/>
        <v>9.5400000000000013E-2</v>
      </c>
      <c r="W299" s="390">
        <f>SUM(T299:V299)</f>
        <v>0.28649999999999998</v>
      </c>
      <c r="X299" s="390">
        <f t="shared" si="155"/>
        <v>9.5400000000000013E-2</v>
      </c>
      <c r="Y299" s="390">
        <f t="shared" si="155"/>
        <v>9.5400000000000013E-2</v>
      </c>
      <c r="Z299" s="390">
        <f t="shared" si="155"/>
        <v>9.5400000000000013E-2</v>
      </c>
      <c r="AA299" s="390">
        <f>SUM(X299:Z299)</f>
        <v>0.28620000000000001</v>
      </c>
      <c r="AB299" s="261"/>
    </row>
    <row r="300" spans="1:28">
      <c r="A300" s="338" t="s">
        <v>123</v>
      </c>
      <c r="B300" s="62"/>
      <c r="C300" s="63">
        <v>0.2</v>
      </c>
      <c r="D300" s="190"/>
      <c r="E300" s="62"/>
      <c r="F300" s="381">
        <v>2.319</v>
      </c>
      <c r="G300" s="190">
        <v>0.2</v>
      </c>
      <c r="H300" s="190">
        <v>0.2</v>
      </c>
      <c r="I300" s="58">
        <f t="shared" si="147"/>
        <v>0</v>
      </c>
      <c r="J300" s="218">
        <f>I300/C300</f>
        <v>0</v>
      </c>
      <c r="K300" s="190">
        <f t="shared" ref="K300:K304" si="156">O300+S300+W300+AA300</f>
        <v>0.2</v>
      </c>
      <c r="L300" s="190"/>
      <c r="M300" s="190"/>
      <c r="N300" s="190"/>
      <c r="O300" s="190">
        <f>SUM(L300:N300)</f>
        <v>0</v>
      </c>
      <c r="P300" s="190">
        <v>2.23E-2</v>
      </c>
      <c r="Q300" s="190">
        <v>2.23E-2</v>
      </c>
      <c r="R300" s="190">
        <v>2.2200000000000001E-2</v>
      </c>
      <c r="S300" s="190">
        <f>SUM(P300:R300)</f>
        <v>6.6799999999999998E-2</v>
      </c>
      <c r="T300" s="190">
        <v>2.2200000000000001E-2</v>
      </c>
      <c r="U300" s="190">
        <v>2.2200000000000001E-2</v>
      </c>
      <c r="V300" s="190">
        <v>2.2200000000000001E-2</v>
      </c>
      <c r="W300" s="190">
        <f>SUM(T300:V300)</f>
        <v>6.6600000000000006E-2</v>
      </c>
      <c r="X300" s="190">
        <v>2.2200000000000001E-2</v>
      </c>
      <c r="Y300" s="190">
        <v>2.2200000000000001E-2</v>
      </c>
      <c r="Z300" s="190">
        <v>2.2200000000000001E-2</v>
      </c>
      <c r="AA300" s="190">
        <f>SUM(X300:Z300)</f>
        <v>6.6600000000000006E-2</v>
      </c>
      <c r="AB300" s="61"/>
    </row>
    <row r="301" spans="1:28">
      <c r="A301" s="338" t="s">
        <v>124</v>
      </c>
      <c r="B301" s="62"/>
      <c r="C301" s="63">
        <v>0.13</v>
      </c>
      <c r="D301" s="190"/>
      <c r="E301" s="62"/>
      <c r="F301" s="381">
        <v>0.84770000000000001</v>
      </c>
      <c r="G301" s="190">
        <v>0.13</v>
      </c>
      <c r="H301" s="190">
        <v>0.13</v>
      </c>
      <c r="I301" s="58">
        <f t="shared" si="147"/>
        <v>0</v>
      </c>
      <c r="J301" s="218">
        <f t="shared" ref="J301:J305" si="157">I301/C301</f>
        <v>0</v>
      </c>
      <c r="K301" s="190">
        <f t="shared" si="156"/>
        <v>0.13</v>
      </c>
      <c r="L301" s="190"/>
      <c r="M301" s="190"/>
      <c r="N301" s="190"/>
      <c r="O301" s="190">
        <f t="shared" ref="O301:O305" si="158">SUM(L301:N301)</f>
        <v>0</v>
      </c>
      <c r="P301" s="190">
        <v>1.4500000000000001E-2</v>
      </c>
      <c r="Q301" s="190">
        <v>1.4500000000000001E-2</v>
      </c>
      <c r="R301" s="190">
        <v>1.4500000000000001E-2</v>
      </c>
      <c r="S301" s="190">
        <f t="shared" ref="S301:S305" si="159">SUM(P301:R301)</f>
        <v>4.3500000000000004E-2</v>
      </c>
      <c r="T301" s="190">
        <v>1.4500000000000001E-2</v>
      </c>
      <c r="U301" s="190">
        <v>1.44E-2</v>
      </c>
      <c r="V301" s="190">
        <v>1.44E-2</v>
      </c>
      <c r="W301" s="190">
        <f t="shared" ref="W301:W304" si="160">SUM(T301:V301)</f>
        <v>4.3300000000000005E-2</v>
      </c>
      <c r="X301" s="190">
        <v>1.44E-2</v>
      </c>
      <c r="Y301" s="190">
        <v>1.44E-2</v>
      </c>
      <c r="Z301" s="190">
        <v>1.44E-2</v>
      </c>
      <c r="AA301" s="190">
        <f t="shared" ref="AA301:AA305" si="161">SUM(X301:Z301)</f>
        <v>4.3200000000000002E-2</v>
      </c>
      <c r="AB301" s="61"/>
    </row>
    <row r="302" spans="1:28">
      <c r="A302" s="338" t="s">
        <v>332</v>
      </c>
      <c r="B302" s="62"/>
      <c r="C302" s="63"/>
      <c r="D302" s="190"/>
      <c r="E302" s="62"/>
      <c r="F302" s="381">
        <v>5.3199999999999997E-2</v>
      </c>
      <c r="G302" s="190"/>
      <c r="H302" s="190"/>
      <c r="I302" s="58"/>
      <c r="J302" s="218"/>
      <c r="K302" s="190">
        <f t="shared" si="156"/>
        <v>0</v>
      </c>
      <c r="L302" s="190"/>
      <c r="M302" s="190"/>
      <c r="N302" s="190"/>
      <c r="O302" s="190">
        <f t="shared" si="158"/>
        <v>0</v>
      </c>
      <c r="P302" s="190">
        <v>0</v>
      </c>
      <c r="Q302" s="190">
        <v>0</v>
      </c>
      <c r="R302" s="190">
        <v>0</v>
      </c>
      <c r="S302" s="190">
        <f t="shared" si="159"/>
        <v>0</v>
      </c>
      <c r="T302" s="190">
        <v>0</v>
      </c>
      <c r="U302" s="190">
        <v>0</v>
      </c>
      <c r="V302" s="190">
        <v>0</v>
      </c>
      <c r="W302" s="190">
        <f t="shared" si="160"/>
        <v>0</v>
      </c>
      <c r="X302" s="190">
        <v>0</v>
      </c>
      <c r="Y302" s="190">
        <v>0</v>
      </c>
      <c r="Z302" s="190">
        <v>0</v>
      </c>
      <c r="AA302" s="190">
        <f t="shared" si="161"/>
        <v>0</v>
      </c>
      <c r="AB302" s="61"/>
    </row>
    <row r="303" spans="1:28">
      <c r="A303" s="338" t="s">
        <v>333</v>
      </c>
      <c r="B303" s="62"/>
      <c r="C303" s="63">
        <v>0.03</v>
      </c>
      <c r="D303" s="190"/>
      <c r="E303" s="62"/>
      <c r="F303" s="381">
        <v>0.1467</v>
      </c>
      <c r="G303" s="190">
        <v>0.03</v>
      </c>
      <c r="H303" s="190">
        <v>0.03</v>
      </c>
      <c r="I303" s="58">
        <f t="shared" ref="I303:I305" si="162">H303-C303</f>
        <v>0</v>
      </c>
      <c r="J303" s="218">
        <f t="shared" si="157"/>
        <v>0</v>
      </c>
      <c r="K303" s="190">
        <f t="shared" si="156"/>
        <v>0.03</v>
      </c>
      <c r="L303" s="190"/>
      <c r="M303" s="190"/>
      <c r="N303" s="190"/>
      <c r="O303" s="190">
        <f t="shared" si="158"/>
        <v>0</v>
      </c>
      <c r="P303" s="190">
        <v>3.3999999999999998E-3</v>
      </c>
      <c r="Q303" s="190">
        <v>3.3999999999999998E-3</v>
      </c>
      <c r="R303" s="190">
        <v>3.3999999999999998E-3</v>
      </c>
      <c r="S303" s="190">
        <f t="shared" si="159"/>
        <v>1.0199999999999999E-2</v>
      </c>
      <c r="T303" s="190">
        <v>3.3E-3</v>
      </c>
      <c r="U303" s="190">
        <v>3.3E-3</v>
      </c>
      <c r="V303" s="190">
        <v>3.3E-3</v>
      </c>
      <c r="W303" s="190">
        <f t="shared" si="160"/>
        <v>9.8999999999999991E-3</v>
      </c>
      <c r="X303" s="190">
        <v>3.3E-3</v>
      </c>
      <c r="Y303" s="190">
        <v>3.3E-3</v>
      </c>
      <c r="Z303" s="190">
        <v>3.3E-3</v>
      </c>
      <c r="AA303" s="190">
        <f t="shared" si="161"/>
        <v>9.8999999999999991E-3</v>
      </c>
      <c r="AB303" s="61"/>
    </row>
    <row r="304" spans="1:28">
      <c r="A304" s="338" t="s">
        <v>334</v>
      </c>
      <c r="B304" s="62"/>
      <c r="C304" s="63">
        <v>0.45</v>
      </c>
      <c r="D304" s="257"/>
      <c r="E304" s="62"/>
      <c r="F304" s="381">
        <v>1.0015000000000001</v>
      </c>
      <c r="G304" s="190">
        <v>0.45</v>
      </c>
      <c r="H304" s="190">
        <v>0.45</v>
      </c>
      <c r="I304" s="58">
        <f t="shared" si="162"/>
        <v>0</v>
      </c>
      <c r="J304" s="218">
        <f t="shared" si="157"/>
        <v>0</v>
      </c>
      <c r="K304" s="190">
        <f t="shared" si="156"/>
        <v>0.45000000000000007</v>
      </c>
      <c r="L304" s="190"/>
      <c r="M304" s="190"/>
      <c r="N304" s="190"/>
      <c r="O304" s="190">
        <f t="shared" si="158"/>
        <v>0</v>
      </c>
      <c r="P304" s="190">
        <v>0.05</v>
      </c>
      <c r="Q304" s="190">
        <v>0.05</v>
      </c>
      <c r="R304" s="190">
        <v>0.05</v>
      </c>
      <c r="S304" s="190">
        <f t="shared" si="159"/>
        <v>0.15000000000000002</v>
      </c>
      <c r="T304" s="190">
        <v>0.05</v>
      </c>
      <c r="U304" s="190">
        <v>0.05</v>
      </c>
      <c r="V304" s="190">
        <v>0.05</v>
      </c>
      <c r="W304" s="190">
        <f t="shared" si="160"/>
        <v>0.15000000000000002</v>
      </c>
      <c r="X304" s="190">
        <v>0.05</v>
      </c>
      <c r="Y304" s="190">
        <v>0.05</v>
      </c>
      <c r="Z304" s="190">
        <v>0.05</v>
      </c>
      <c r="AA304" s="190">
        <f t="shared" si="161"/>
        <v>0.15000000000000002</v>
      </c>
      <c r="AB304" s="61"/>
    </row>
    <row r="305" spans="1:28">
      <c r="A305" s="338" t="s">
        <v>335</v>
      </c>
      <c r="B305" s="62"/>
      <c r="C305" s="63">
        <v>0.05</v>
      </c>
      <c r="D305" s="257"/>
      <c r="E305" s="62"/>
      <c r="F305" s="381">
        <v>0.105</v>
      </c>
      <c r="G305" s="190">
        <v>0.05</v>
      </c>
      <c r="H305" s="190">
        <v>0.05</v>
      </c>
      <c r="I305" s="58">
        <f t="shared" si="162"/>
        <v>0</v>
      </c>
      <c r="J305" s="218">
        <f t="shared" si="157"/>
        <v>0</v>
      </c>
      <c r="K305" s="190">
        <f>O305+S305+W305+AA305</f>
        <v>0.05</v>
      </c>
      <c r="L305" s="190"/>
      <c r="M305" s="190"/>
      <c r="N305" s="190"/>
      <c r="O305" s="190">
        <f t="shared" si="158"/>
        <v>0</v>
      </c>
      <c r="P305" s="190">
        <v>5.5999999999999999E-3</v>
      </c>
      <c r="Q305" s="190">
        <v>5.5999999999999999E-3</v>
      </c>
      <c r="R305" s="190">
        <v>5.5999999999999999E-3</v>
      </c>
      <c r="S305" s="190">
        <f t="shared" si="159"/>
        <v>1.6799999999999999E-2</v>
      </c>
      <c r="T305" s="190">
        <v>5.5999999999999999E-3</v>
      </c>
      <c r="U305" s="190">
        <v>5.5999999999999999E-3</v>
      </c>
      <c r="V305" s="190">
        <v>5.4999999999999997E-3</v>
      </c>
      <c r="W305" s="190">
        <f>SUM(T305:V305)</f>
        <v>1.67E-2</v>
      </c>
      <c r="X305" s="190">
        <v>5.4999999999999997E-3</v>
      </c>
      <c r="Y305" s="190">
        <v>5.4999999999999997E-3</v>
      </c>
      <c r="Z305" s="190">
        <v>5.4999999999999997E-3</v>
      </c>
      <c r="AA305" s="190">
        <f t="shared" si="161"/>
        <v>1.6500000000000001E-2</v>
      </c>
      <c r="AB305" s="61"/>
    </row>
    <row r="306" spans="1:28">
      <c r="A306" s="391" t="s">
        <v>336</v>
      </c>
      <c r="B306" s="62"/>
      <c r="C306" s="63"/>
      <c r="D306" s="190"/>
      <c r="E306" s="62"/>
      <c r="F306" s="381">
        <v>0.03</v>
      </c>
      <c r="G306" s="190"/>
      <c r="H306" s="190"/>
      <c r="I306" s="58"/>
      <c r="J306" s="218"/>
      <c r="K306" s="190"/>
      <c r="L306" s="190"/>
      <c r="M306" s="190"/>
      <c r="N306" s="190"/>
      <c r="O306" s="190"/>
      <c r="P306" s="190"/>
      <c r="Q306" s="190"/>
      <c r="R306" s="190"/>
      <c r="S306" s="190"/>
      <c r="T306" s="190"/>
      <c r="U306" s="190"/>
      <c r="V306" s="190"/>
      <c r="W306" s="190"/>
      <c r="X306" s="190"/>
      <c r="Y306" s="190"/>
      <c r="Z306" s="190"/>
      <c r="AA306" s="190"/>
      <c r="AB306" s="61"/>
    </row>
    <row r="307" spans="1:28">
      <c r="A307" s="391" t="s">
        <v>337</v>
      </c>
      <c r="B307" s="62"/>
      <c r="C307" s="63"/>
      <c r="D307" s="372"/>
      <c r="E307" s="62"/>
      <c r="F307" s="381">
        <v>7.9000000000000001E-2</v>
      </c>
      <c r="G307" s="190"/>
      <c r="H307" s="190"/>
      <c r="I307" s="58"/>
      <c r="J307" s="73"/>
      <c r="K307" s="190"/>
      <c r="L307" s="190"/>
      <c r="M307" s="190"/>
      <c r="N307" s="190"/>
      <c r="O307" s="190"/>
      <c r="P307" s="190"/>
      <c r="Q307" s="190"/>
      <c r="R307" s="190"/>
      <c r="S307" s="190"/>
      <c r="T307" s="190"/>
      <c r="U307" s="190"/>
      <c r="V307" s="190"/>
      <c r="W307" s="190"/>
      <c r="X307" s="190"/>
      <c r="Y307" s="190"/>
      <c r="Z307" s="190"/>
      <c r="AA307" s="190"/>
      <c r="AB307" s="61"/>
    </row>
    <row r="308" spans="1:28" ht="48">
      <c r="A308" s="391" t="s">
        <v>338</v>
      </c>
      <c r="B308" s="62"/>
      <c r="C308" s="62"/>
      <c r="D308" s="372"/>
      <c r="E308" s="62"/>
      <c r="F308" s="381">
        <v>0.03</v>
      </c>
      <c r="G308" s="190"/>
      <c r="H308" s="190"/>
      <c r="I308" s="58"/>
      <c r="J308" s="73"/>
      <c r="K308" s="190"/>
      <c r="L308" s="190"/>
      <c r="M308" s="190"/>
      <c r="N308" s="190"/>
      <c r="O308" s="190"/>
      <c r="P308" s="190"/>
      <c r="Q308" s="190"/>
      <c r="R308" s="190"/>
      <c r="S308" s="190"/>
      <c r="T308" s="190"/>
      <c r="U308" s="190"/>
      <c r="V308" s="190"/>
      <c r="W308" s="190"/>
      <c r="X308" s="190"/>
      <c r="Y308" s="190"/>
      <c r="Z308" s="190"/>
      <c r="AA308" s="190"/>
      <c r="AB308" s="61"/>
    </row>
    <row r="309" spans="1:28">
      <c r="A309" s="391" t="s">
        <v>339</v>
      </c>
      <c r="B309" s="62"/>
      <c r="C309" s="62"/>
      <c r="D309" s="372"/>
      <c r="E309" s="62"/>
      <c r="F309" s="381">
        <v>0.2</v>
      </c>
      <c r="G309" s="190"/>
      <c r="H309" s="190"/>
      <c r="I309" s="58"/>
      <c r="J309" s="73"/>
      <c r="K309" s="190"/>
      <c r="L309" s="190"/>
      <c r="M309" s="190"/>
      <c r="N309" s="190"/>
      <c r="O309" s="190"/>
      <c r="P309" s="190"/>
      <c r="Q309" s="190"/>
      <c r="R309" s="190"/>
      <c r="S309" s="190"/>
      <c r="T309" s="190"/>
      <c r="U309" s="190"/>
      <c r="V309" s="190"/>
      <c r="W309" s="190"/>
      <c r="X309" s="190"/>
      <c r="Y309" s="190"/>
      <c r="Z309" s="190"/>
      <c r="AA309" s="190"/>
      <c r="AB309" s="61"/>
    </row>
    <row r="310" spans="1:28">
      <c r="A310" s="391"/>
      <c r="B310" s="62"/>
      <c r="C310" s="62"/>
      <c r="D310" s="372"/>
      <c r="E310" s="62"/>
      <c r="F310" s="381"/>
      <c r="G310" s="190"/>
      <c r="H310" s="190"/>
      <c r="I310" s="58"/>
      <c r="J310" s="73"/>
      <c r="K310" s="190"/>
      <c r="L310" s="190"/>
      <c r="M310" s="190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190"/>
      <c r="AA310" s="190"/>
      <c r="AB310" s="61"/>
    </row>
    <row r="311" spans="1:28">
      <c r="A311" s="392" t="s">
        <v>340</v>
      </c>
      <c r="B311" s="175"/>
      <c r="C311" s="175">
        <v>4.1328999999999994</v>
      </c>
      <c r="D311" s="393"/>
      <c r="E311" s="141"/>
      <c r="F311" s="390">
        <f>F312+F313+F314+F315+F316</f>
        <v>7.2401999999999997</v>
      </c>
      <c r="G311" s="390">
        <f>G312+G313+G314+G315+G316</f>
        <v>4.1328999999999994</v>
      </c>
      <c r="H311" s="390">
        <f>H312+H313+H314+H315+H316</f>
        <v>4.1328999999999994</v>
      </c>
      <c r="I311" s="144">
        <f>H311-C311</f>
        <v>0</v>
      </c>
      <c r="J311" s="187">
        <f>I311/C311</f>
        <v>0</v>
      </c>
      <c r="K311" s="390">
        <f>K312+K313+K314+K315+K316</f>
        <v>4.1328999999999994</v>
      </c>
      <c r="L311" s="390">
        <f>SUM(L312:L316)</f>
        <v>0.8367</v>
      </c>
      <c r="M311" s="390">
        <f t="shared" ref="M311:N311" si="163">SUM(M312:M316)</f>
        <v>0.83639999999999992</v>
      </c>
      <c r="N311" s="390">
        <f t="shared" si="163"/>
        <v>0.83629999999999993</v>
      </c>
      <c r="O311" s="390">
        <f>SUM(L311:N311)</f>
        <v>2.5093999999999999</v>
      </c>
      <c r="P311" s="390">
        <f>SUM(P312:P315)</f>
        <v>0.18060000000000001</v>
      </c>
      <c r="Q311" s="390">
        <f t="shared" ref="Q311:R311" si="164">SUM(Q312:Q315)</f>
        <v>0.18049999999999999</v>
      </c>
      <c r="R311" s="390">
        <f t="shared" si="164"/>
        <v>0.18049999999999999</v>
      </c>
      <c r="S311" s="390">
        <f>SUM(P311:R311)</f>
        <v>0.54159999999999997</v>
      </c>
      <c r="T311" s="390">
        <f>SUM(T312:T315)</f>
        <v>0.1804</v>
      </c>
      <c r="U311" s="390">
        <f t="shared" ref="U311:V311" si="165">SUM(U312:U315)</f>
        <v>0.18030000000000002</v>
      </c>
      <c r="V311" s="390">
        <f t="shared" si="165"/>
        <v>0.18030000000000002</v>
      </c>
      <c r="W311" s="390">
        <f>SUM(T311:V311)</f>
        <v>0.54100000000000004</v>
      </c>
      <c r="X311" s="390">
        <f>SUM(X312:X315)</f>
        <v>0.18030000000000002</v>
      </c>
      <c r="Y311" s="390">
        <f t="shared" ref="Y311:Z311" si="166">SUM(Y312:Y315)</f>
        <v>0.18030000000000002</v>
      </c>
      <c r="Z311" s="390">
        <f t="shared" si="166"/>
        <v>0.18030000000000002</v>
      </c>
      <c r="AA311" s="390">
        <f>SUM(X311:Z311)</f>
        <v>0.54090000000000005</v>
      </c>
      <c r="AB311" s="146"/>
    </row>
    <row r="312" spans="1:28">
      <c r="A312" s="350" t="s">
        <v>132</v>
      </c>
      <c r="B312" s="62"/>
      <c r="C312" s="63">
        <v>0.9042</v>
      </c>
      <c r="D312" s="257"/>
      <c r="E312" s="62"/>
      <c r="F312" s="381">
        <v>3.5</v>
      </c>
      <c r="G312" s="190">
        <v>0.9042</v>
      </c>
      <c r="H312" s="190">
        <v>0.9042</v>
      </c>
      <c r="I312" s="58">
        <f>H312-C312</f>
        <v>0</v>
      </c>
      <c r="J312" s="73">
        <f>I312/C312</f>
        <v>0</v>
      </c>
      <c r="K312" s="190">
        <f t="shared" ref="K312:K317" si="167">O312+S312+W312+AA312</f>
        <v>0.9042</v>
      </c>
      <c r="L312" s="190">
        <v>7.5399999999999995E-2</v>
      </c>
      <c r="M312" s="190">
        <v>7.5399999999999995E-2</v>
      </c>
      <c r="N312" s="190">
        <v>7.5300000000000006E-2</v>
      </c>
      <c r="O312" s="190">
        <f>SUM(L312:N312)</f>
        <v>0.2261</v>
      </c>
      <c r="P312" s="190">
        <v>7.5399999999999995E-2</v>
      </c>
      <c r="Q312" s="190">
        <v>7.5399999999999995E-2</v>
      </c>
      <c r="R312" s="190">
        <v>7.5399999999999995E-2</v>
      </c>
      <c r="S312" s="190">
        <f>SUM(P312:R312)</f>
        <v>0.22619999999999998</v>
      </c>
      <c r="T312" s="190">
        <v>7.5399999999999995E-2</v>
      </c>
      <c r="U312" s="190">
        <v>7.5300000000000006E-2</v>
      </c>
      <c r="V312" s="190">
        <v>7.5300000000000006E-2</v>
      </c>
      <c r="W312" s="190">
        <f>SUM(T312:V312)</f>
        <v>0.22600000000000001</v>
      </c>
      <c r="X312" s="190">
        <v>7.5300000000000006E-2</v>
      </c>
      <c r="Y312" s="190">
        <v>7.5300000000000006E-2</v>
      </c>
      <c r="Z312" s="190">
        <v>7.5300000000000006E-2</v>
      </c>
      <c r="AA312" s="190">
        <f>SUM(X312:Z312)</f>
        <v>0.22590000000000002</v>
      </c>
      <c r="AB312" s="61"/>
    </row>
    <row r="313" spans="1:28">
      <c r="A313" s="350" t="s">
        <v>133</v>
      </c>
      <c r="B313" s="62"/>
      <c r="C313" s="63">
        <v>1.2E-2</v>
      </c>
      <c r="D313" s="257"/>
      <c r="E313" s="62"/>
      <c r="F313" s="381">
        <v>1.7999999999999999E-2</v>
      </c>
      <c r="G313" s="190">
        <v>1.2E-2</v>
      </c>
      <c r="H313" s="190">
        <v>1.2E-2</v>
      </c>
      <c r="I313" s="58">
        <f t="shared" ref="I313:I316" si="168">H313-C313</f>
        <v>0</v>
      </c>
      <c r="J313" s="73">
        <f t="shared" ref="J313:J316" si="169">I313/C313</f>
        <v>0</v>
      </c>
      <c r="K313" s="190">
        <f t="shared" si="167"/>
        <v>1.2E-2</v>
      </c>
      <c r="L313" s="190">
        <v>1E-3</v>
      </c>
      <c r="M313" s="190">
        <v>1E-3</v>
      </c>
      <c r="N313" s="190">
        <v>1E-3</v>
      </c>
      <c r="O313" s="190">
        <f t="shared" ref="O313:O318" si="170">SUM(L313:N313)</f>
        <v>3.0000000000000001E-3</v>
      </c>
      <c r="P313" s="190">
        <v>1E-3</v>
      </c>
      <c r="Q313" s="190">
        <v>1E-3</v>
      </c>
      <c r="R313" s="190">
        <v>1E-3</v>
      </c>
      <c r="S313" s="190">
        <f t="shared" ref="S313:S315" si="171">SUM(P313:R313)</f>
        <v>3.0000000000000001E-3</v>
      </c>
      <c r="T313" s="190">
        <v>1E-3</v>
      </c>
      <c r="U313" s="190">
        <v>1E-3</v>
      </c>
      <c r="V313" s="190">
        <v>1E-3</v>
      </c>
      <c r="W313" s="190">
        <f t="shared" ref="W313:W315" si="172">SUM(T313:V313)</f>
        <v>3.0000000000000001E-3</v>
      </c>
      <c r="X313" s="190">
        <v>1E-3</v>
      </c>
      <c r="Y313" s="190">
        <v>1E-3</v>
      </c>
      <c r="Z313" s="190">
        <v>1E-3</v>
      </c>
      <c r="AA313" s="190">
        <f t="shared" ref="AA313:AA314" si="173">SUM(X313:Z313)</f>
        <v>3.0000000000000001E-3</v>
      </c>
      <c r="AB313" s="61"/>
    </row>
    <row r="314" spans="1:28">
      <c r="A314" s="338" t="s">
        <v>134</v>
      </c>
      <c r="B314" s="62"/>
      <c r="C314" s="63">
        <v>0.99850000000000005</v>
      </c>
      <c r="D314" s="394"/>
      <c r="E314" s="62"/>
      <c r="F314" s="361">
        <v>1.3240000000000001</v>
      </c>
      <c r="G314" s="189">
        <v>0.99850000000000005</v>
      </c>
      <c r="H314" s="189">
        <v>0.99850000000000005</v>
      </c>
      <c r="I314" s="58">
        <f t="shared" si="168"/>
        <v>0</v>
      </c>
      <c r="J314" s="73">
        <f t="shared" si="169"/>
        <v>0</v>
      </c>
      <c r="K314" s="190">
        <f t="shared" si="167"/>
        <v>0.99849999999999994</v>
      </c>
      <c r="L314" s="190">
        <v>8.3199999999999996E-2</v>
      </c>
      <c r="M314" s="190">
        <v>8.3199999999999996E-2</v>
      </c>
      <c r="N314" s="190">
        <v>8.3199999999999996E-2</v>
      </c>
      <c r="O314" s="190">
        <f t="shared" si="170"/>
        <v>0.24959999999999999</v>
      </c>
      <c r="P314" s="189">
        <v>8.3299999999999999E-2</v>
      </c>
      <c r="Q314" s="189">
        <v>8.3199999999999996E-2</v>
      </c>
      <c r="R314" s="189">
        <v>8.3199999999999996E-2</v>
      </c>
      <c r="S314" s="190">
        <f t="shared" si="171"/>
        <v>0.24969999999999998</v>
      </c>
      <c r="T314" s="189">
        <v>8.3199999999999996E-2</v>
      </c>
      <c r="U314" s="189">
        <v>8.3199999999999996E-2</v>
      </c>
      <c r="V314" s="189">
        <v>8.3199999999999996E-2</v>
      </c>
      <c r="W314" s="190">
        <f t="shared" si="172"/>
        <v>0.24959999999999999</v>
      </c>
      <c r="X314" s="189">
        <v>8.3199999999999996E-2</v>
      </c>
      <c r="Y314" s="189">
        <v>8.3199999999999996E-2</v>
      </c>
      <c r="Z314" s="189">
        <v>8.3199999999999996E-2</v>
      </c>
      <c r="AA314" s="190">
        <f t="shared" si="173"/>
        <v>0.24959999999999999</v>
      </c>
      <c r="AB314" s="61"/>
    </row>
    <row r="315" spans="1:28">
      <c r="A315" s="338" t="s">
        <v>135</v>
      </c>
      <c r="B315" s="62"/>
      <c r="C315" s="63">
        <v>0.25</v>
      </c>
      <c r="D315" s="257"/>
      <c r="E315" s="62"/>
      <c r="F315" s="381">
        <v>0.23</v>
      </c>
      <c r="G315" s="190">
        <v>0.25</v>
      </c>
      <c r="H315" s="190">
        <v>0.25</v>
      </c>
      <c r="I315" s="58">
        <f t="shared" si="168"/>
        <v>0</v>
      </c>
      <c r="J315" s="73">
        <f t="shared" si="169"/>
        <v>0</v>
      </c>
      <c r="K315" s="190">
        <f t="shared" si="167"/>
        <v>0.25</v>
      </c>
      <c r="L315" s="190">
        <v>2.0899999999999998E-2</v>
      </c>
      <c r="M315" s="190">
        <v>2.0799999999999999E-2</v>
      </c>
      <c r="N315" s="190">
        <v>2.0799999999999999E-2</v>
      </c>
      <c r="O315" s="190">
        <f>SUM(L315:N315)</f>
        <v>6.25E-2</v>
      </c>
      <c r="P315" s="190">
        <v>2.0899999999999998E-2</v>
      </c>
      <c r="Q315" s="190">
        <v>2.0899999999999998E-2</v>
      </c>
      <c r="R315" s="190">
        <v>2.0899999999999998E-2</v>
      </c>
      <c r="S315" s="190">
        <f t="shared" si="171"/>
        <v>6.2699999999999992E-2</v>
      </c>
      <c r="T315" s="190">
        <v>2.0799999999999999E-2</v>
      </c>
      <c r="U315" s="190">
        <v>2.0799999999999999E-2</v>
      </c>
      <c r="V315" s="190">
        <v>2.0799999999999999E-2</v>
      </c>
      <c r="W315" s="190">
        <f t="shared" si="172"/>
        <v>6.2399999999999997E-2</v>
      </c>
      <c r="X315" s="190">
        <v>2.0799999999999999E-2</v>
      </c>
      <c r="Y315" s="190">
        <v>2.0799999999999999E-2</v>
      </c>
      <c r="Z315" s="190">
        <v>2.0799999999999999E-2</v>
      </c>
      <c r="AA315" s="190">
        <f>SUM(X315:Z315)</f>
        <v>6.2399999999999997E-2</v>
      </c>
      <c r="AB315" s="61"/>
    </row>
    <row r="316" spans="1:28">
      <c r="A316" s="338" t="s">
        <v>136</v>
      </c>
      <c r="B316" s="62"/>
      <c r="C316" s="63">
        <v>1.9681999999999999</v>
      </c>
      <c r="D316" s="257"/>
      <c r="E316" s="62"/>
      <c r="F316" s="381">
        <v>2.1682000000000001</v>
      </c>
      <c r="G316" s="190">
        <v>1.9681999999999999</v>
      </c>
      <c r="H316" s="190">
        <v>1.9681999999999999</v>
      </c>
      <c r="I316" s="58">
        <f t="shared" si="168"/>
        <v>0</v>
      </c>
      <c r="J316" s="73">
        <f t="shared" si="169"/>
        <v>0</v>
      </c>
      <c r="K316" s="190">
        <f t="shared" si="167"/>
        <v>1.9681999999999997</v>
      </c>
      <c r="L316" s="190">
        <f>SUM(L317:L318)</f>
        <v>0.65620000000000001</v>
      </c>
      <c r="M316" s="190">
        <f t="shared" ref="M316:N316" si="174">SUM(M317:M318)</f>
        <v>0.65599999999999992</v>
      </c>
      <c r="N316" s="190">
        <f t="shared" si="174"/>
        <v>0.65599999999999992</v>
      </c>
      <c r="O316" s="190">
        <f>SUM(L316:N316)</f>
        <v>1.9681999999999997</v>
      </c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67"/>
    </row>
    <row r="317" spans="1:28">
      <c r="A317" s="338" t="s">
        <v>341</v>
      </c>
      <c r="B317" s="62"/>
      <c r="C317" s="63">
        <v>1.9581999999999999</v>
      </c>
      <c r="D317" s="257"/>
      <c r="E317" s="62"/>
      <c r="F317" s="381">
        <v>2.1581999999999999</v>
      </c>
      <c r="G317" s="190"/>
      <c r="H317" s="63">
        <v>1.9581999999999999</v>
      </c>
      <c r="I317" s="58"/>
      <c r="J317" s="73"/>
      <c r="K317" s="190">
        <f t="shared" si="167"/>
        <v>1.9581999999999997</v>
      </c>
      <c r="L317" s="190">
        <v>0.65280000000000005</v>
      </c>
      <c r="M317" s="190">
        <v>0.65269999999999995</v>
      </c>
      <c r="N317" s="190">
        <v>0.65269999999999995</v>
      </c>
      <c r="O317" s="190">
        <f t="shared" si="170"/>
        <v>1.9581999999999997</v>
      </c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61" t="s">
        <v>342</v>
      </c>
    </row>
    <row r="318" spans="1:28">
      <c r="A318" s="338" t="s">
        <v>343</v>
      </c>
      <c r="B318" s="62"/>
      <c r="C318" s="63">
        <v>0.01</v>
      </c>
      <c r="D318" s="257"/>
      <c r="E318" s="62"/>
      <c r="F318" s="381">
        <v>0.01</v>
      </c>
      <c r="G318" s="190"/>
      <c r="H318" s="63">
        <v>0.01</v>
      </c>
      <c r="I318" s="58"/>
      <c r="J318" s="73"/>
      <c r="K318" s="190">
        <f>O318+S318+W318+AA318</f>
        <v>9.9999999999999985E-3</v>
      </c>
      <c r="L318" s="190">
        <v>3.3999999999999998E-3</v>
      </c>
      <c r="M318" s="190">
        <v>3.3E-3</v>
      </c>
      <c r="N318" s="190">
        <v>3.3E-3</v>
      </c>
      <c r="O318" s="190">
        <f t="shared" si="170"/>
        <v>9.9999999999999985E-3</v>
      </c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61"/>
    </row>
    <row r="319" spans="1:28">
      <c r="A319" s="338" t="s">
        <v>344</v>
      </c>
      <c r="B319" s="62"/>
      <c r="C319" s="62"/>
      <c r="D319" s="257"/>
      <c r="E319" s="62"/>
      <c r="F319" s="381"/>
      <c r="G319" s="190"/>
      <c r="H319" s="190"/>
      <c r="I319" s="58"/>
      <c r="J319" s="73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90"/>
      <c r="AA319" s="190"/>
      <c r="AB319" s="61"/>
    </row>
    <row r="320" spans="1:28">
      <c r="A320" s="395" t="s">
        <v>137</v>
      </c>
      <c r="B320" s="161"/>
      <c r="C320" s="161">
        <v>5.3094999999999999</v>
      </c>
      <c r="D320" s="396"/>
      <c r="E320" s="161"/>
      <c r="F320" s="397">
        <f>F321</f>
        <v>35.2044</v>
      </c>
      <c r="G320" s="397">
        <f>G321</f>
        <v>18.4772</v>
      </c>
      <c r="H320" s="397">
        <f>H321</f>
        <v>18.477399999999999</v>
      </c>
      <c r="I320" s="163">
        <f>H320-C320</f>
        <v>13.167899999999999</v>
      </c>
      <c r="J320" s="237">
        <f>I320/C320</f>
        <v>2.4800640361615969</v>
      </c>
      <c r="K320" s="397">
        <f>K321</f>
        <v>18.477399999999999</v>
      </c>
      <c r="L320" s="397">
        <f t="shared" ref="L320:AA320" si="175">L321</f>
        <v>0</v>
      </c>
      <c r="M320" s="397">
        <f t="shared" si="175"/>
        <v>0</v>
      </c>
      <c r="N320" s="397">
        <f t="shared" si="175"/>
        <v>18.477399999999999</v>
      </c>
      <c r="O320" s="397">
        <f t="shared" si="175"/>
        <v>18.477399999999999</v>
      </c>
      <c r="P320" s="397">
        <f t="shared" si="175"/>
        <v>0</v>
      </c>
      <c r="Q320" s="397">
        <f t="shared" si="175"/>
        <v>0</v>
      </c>
      <c r="R320" s="397">
        <f t="shared" si="175"/>
        <v>0</v>
      </c>
      <c r="S320" s="397">
        <f>S321</f>
        <v>0</v>
      </c>
      <c r="T320" s="397">
        <f t="shared" si="175"/>
        <v>0</v>
      </c>
      <c r="U320" s="397">
        <f t="shared" si="175"/>
        <v>0</v>
      </c>
      <c r="V320" s="397">
        <f t="shared" si="175"/>
        <v>0</v>
      </c>
      <c r="W320" s="397">
        <f t="shared" si="175"/>
        <v>0</v>
      </c>
      <c r="X320" s="397">
        <f t="shared" si="175"/>
        <v>0</v>
      </c>
      <c r="Y320" s="397">
        <f t="shared" si="175"/>
        <v>0</v>
      </c>
      <c r="Z320" s="397">
        <f t="shared" si="175"/>
        <v>0</v>
      </c>
      <c r="AA320" s="397">
        <f t="shared" si="175"/>
        <v>0</v>
      </c>
      <c r="AB320" s="398"/>
    </row>
    <row r="321" spans="1:28">
      <c r="A321" s="399" t="s">
        <v>138</v>
      </c>
      <c r="B321" s="175"/>
      <c r="C321" s="175">
        <v>5.3094999999999999</v>
      </c>
      <c r="D321" s="400"/>
      <c r="E321" s="175"/>
      <c r="F321" s="401">
        <f>F322+F325+F353</f>
        <v>35.2044</v>
      </c>
      <c r="G321" s="401">
        <f>G322+G325+G353</f>
        <v>18.4772</v>
      </c>
      <c r="H321" s="401">
        <f>H322+H325+H353</f>
        <v>18.477399999999999</v>
      </c>
      <c r="I321" s="178">
        <f>H321-C321</f>
        <v>13.167899999999999</v>
      </c>
      <c r="J321" s="230">
        <f>I321/C321</f>
        <v>2.4800640361615969</v>
      </c>
      <c r="K321" s="401">
        <f>K322+K325+K353</f>
        <v>18.477399999999999</v>
      </c>
      <c r="L321" s="401">
        <f t="shared" ref="L321:AA321" si="176">L322+L325+L353</f>
        <v>0</v>
      </c>
      <c r="M321" s="401">
        <f t="shared" si="176"/>
        <v>0</v>
      </c>
      <c r="N321" s="401">
        <f t="shared" si="176"/>
        <v>18.477399999999999</v>
      </c>
      <c r="O321" s="401">
        <f t="shared" si="176"/>
        <v>18.477399999999999</v>
      </c>
      <c r="P321" s="401">
        <f t="shared" si="176"/>
        <v>0</v>
      </c>
      <c r="Q321" s="401">
        <f t="shared" si="176"/>
        <v>0</v>
      </c>
      <c r="R321" s="401">
        <f t="shared" si="176"/>
        <v>0</v>
      </c>
      <c r="S321" s="401">
        <f>S322+S325+S353</f>
        <v>0</v>
      </c>
      <c r="T321" s="401">
        <f t="shared" si="176"/>
        <v>0</v>
      </c>
      <c r="U321" s="401">
        <f t="shared" si="176"/>
        <v>0</v>
      </c>
      <c r="V321" s="401">
        <f t="shared" si="176"/>
        <v>0</v>
      </c>
      <c r="W321" s="401">
        <f t="shared" si="176"/>
        <v>0</v>
      </c>
      <c r="X321" s="401">
        <f t="shared" si="176"/>
        <v>0</v>
      </c>
      <c r="Y321" s="401">
        <f t="shared" si="176"/>
        <v>0</v>
      </c>
      <c r="Z321" s="401">
        <f t="shared" si="176"/>
        <v>0</v>
      </c>
      <c r="AA321" s="401">
        <f t="shared" si="176"/>
        <v>0</v>
      </c>
      <c r="AB321" s="174"/>
    </row>
    <row r="322" spans="1:28">
      <c r="A322" s="399" t="s">
        <v>345</v>
      </c>
      <c r="B322" s="175"/>
      <c r="C322" s="175">
        <v>0.29759999999999998</v>
      </c>
      <c r="D322" s="400"/>
      <c r="E322" s="175"/>
      <c r="F322" s="401">
        <f>SUM(F323:F324)</f>
        <v>5.6300000000000003E-2</v>
      </c>
      <c r="G322" s="401"/>
      <c r="H322" s="401">
        <f>SUM(H323:H324)</f>
        <v>0</v>
      </c>
      <c r="I322" s="178">
        <f>H322-C322</f>
        <v>-0.29759999999999998</v>
      </c>
      <c r="J322" s="124">
        <f>I322/C322</f>
        <v>-1</v>
      </c>
      <c r="K322" s="401">
        <f>SUM(K323:K324)</f>
        <v>0</v>
      </c>
      <c r="L322" s="401">
        <f t="shared" ref="L322:AA322" si="177">SUM(L323:L324)</f>
        <v>0</v>
      </c>
      <c r="M322" s="401">
        <f t="shared" si="177"/>
        <v>0</v>
      </c>
      <c r="N322" s="401">
        <f t="shared" si="177"/>
        <v>0</v>
      </c>
      <c r="O322" s="401">
        <f t="shared" si="177"/>
        <v>0</v>
      </c>
      <c r="P322" s="401">
        <f t="shared" si="177"/>
        <v>0</v>
      </c>
      <c r="Q322" s="401">
        <f t="shared" si="177"/>
        <v>0</v>
      </c>
      <c r="R322" s="401">
        <f t="shared" si="177"/>
        <v>0</v>
      </c>
      <c r="S322" s="401">
        <f t="shared" si="177"/>
        <v>0</v>
      </c>
      <c r="T322" s="401">
        <f t="shared" si="177"/>
        <v>0</v>
      </c>
      <c r="U322" s="401">
        <f t="shared" si="177"/>
        <v>0</v>
      </c>
      <c r="V322" s="401">
        <f t="shared" si="177"/>
        <v>0</v>
      </c>
      <c r="W322" s="401">
        <f t="shared" si="177"/>
        <v>0</v>
      </c>
      <c r="X322" s="401">
        <f t="shared" si="177"/>
        <v>0</v>
      </c>
      <c r="Y322" s="401">
        <f t="shared" si="177"/>
        <v>0</v>
      </c>
      <c r="Z322" s="401">
        <f t="shared" si="177"/>
        <v>0</v>
      </c>
      <c r="AA322" s="401">
        <f t="shared" si="177"/>
        <v>0</v>
      </c>
      <c r="AB322" s="146"/>
    </row>
    <row r="323" spans="1:28">
      <c r="A323" s="402" t="s">
        <v>346</v>
      </c>
      <c r="B323" s="197"/>
      <c r="C323" s="197"/>
      <c r="D323" s="372"/>
      <c r="E323" s="197">
        <v>1</v>
      </c>
      <c r="F323" s="381">
        <v>2.63E-2</v>
      </c>
      <c r="G323" s="190"/>
      <c r="H323" s="381"/>
      <c r="I323" s="227"/>
      <c r="J323" s="222"/>
      <c r="K323" s="381"/>
      <c r="L323" s="381"/>
      <c r="M323" s="381"/>
      <c r="N323" s="381"/>
      <c r="O323" s="381"/>
      <c r="P323" s="381"/>
      <c r="Q323" s="381"/>
      <c r="R323" s="381"/>
      <c r="S323" s="381"/>
      <c r="T323" s="381"/>
      <c r="U323" s="381"/>
      <c r="V323" s="381"/>
      <c r="W323" s="381"/>
      <c r="X323" s="381"/>
      <c r="Y323" s="381"/>
      <c r="Z323" s="381"/>
      <c r="AA323" s="381"/>
      <c r="AB323" s="199"/>
    </row>
    <row r="324" spans="1:28">
      <c r="A324" s="402" t="s">
        <v>347</v>
      </c>
      <c r="B324" s="62"/>
      <c r="C324" s="62"/>
      <c r="D324" s="394"/>
      <c r="E324" s="62">
        <v>1</v>
      </c>
      <c r="F324" s="361">
        <v>0.03</v>
      </c>
      <c r="G324" s="189"/>
      <c r="H324" s="189"/>
      <c r="I324" s="58"/>
      <c r="J324" s="73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  <c r="AB324" s="61"/>
    </row>
    <row r="325" spans="1:28">
      <c r="A325" s="399" t="s">
        <v>348</v>
      </c>
      <c r="B325" s="175"/>
      <c r="C325" s="175">
        <v>4.9592000000000001</v>
      </c>
      <c r="D325" s="403"/>
      <c r="E325" s="175"/>
      <c r="F325" s="401">
        <f>SUM(F326:F350)</f>
        <v>35.088099999999997</v>
      </c>
      <c r="G325" s="401">
        <f>SUM(G326:G350)</f>
        <v>18.4772</v>
      </c>
      <c r="H325" s="401">
        <f>SUM(H326:H350)</f>
        <v>18.477399999999999</v>
      </c>
      <c r="I325" s="178">
        <f>H325-C325</f>
        <v>13.5182</v>
      </c>
      <c r="J325" s="230">
        <f>I325/C325</f>
        <v>2.7258832069688661</v>
      </c>
      <c r="K325" s="401">
        <f>SUM(K326:K350)</f>
        <v>18.477399999999999</v>
      </c>
      <c r="L325" s="401">
        <f t="shared" ref="L325:AA325" si="178">SUM(L326:L350)</f>
        <v>0</v>
      </c>
      <c r="M325" s="401">
        <f t="shared" si="178"/>
        <v>0</v>
      </c>
      <c r="N325" s="401">
        <f t="shared" si="178"/>
        <v>18.477399999999999</v>
      </c>
      <c r="O325" s="401">
        <f t="shared" si="178"/>
        <v>18.477399999999999</v>
      </c>
      <c r="P325" s="401">
        <f t="shared" si="178"/>
        <v>0</v>
      </c>
      <c r="Q325" s="401">
        <f t="shared" si="178"/>
        <v>0</v>
      </c>
      <c r="R325" s="401">
        <f t="shared" si="178"/>
        <v>0</v>
      </c>
      <c r="S325" s="401">
        <f t="shared" si="178"/>
        <v>0</v>
      </c>
      <c r="T325" s="401">
        <f t="shared" si="178"/>
        <v>0</v>
      </c>
      <c r="U325" s="401">
        <f t="shared" si="178"/>
        <v>0</v>
      </c>
      <c r="V325" s="401">
        <f t="shared" si="178"/>
        <v>0</v>
      </c>
      <c r="W325" s="401">
        <f t="shared" si="178"/>
        <v>0</v>
      </c>
      <c r="X325" s="401">
        <f t="shared" si="178"/>
        <v>0</v>
      </c>
      <c r="Y325" s="401">
        <f t="shared" si="178"/>
        <v>0</v>
      </c>
      <c r="Z325" s="401">
        <f t="shared" si="178"/>
        <v>0</v>
      </c>
      <c r="AA325" s="401">
        <f t="shared" si="178"/>
        <v>0</v>
      </c>
      <c r="AB325" s="146"/>
    </row>
    <row r="326" spans="1:28" ht="48">
      <c r="A326" s="402" t="s">
        <v>349</v>
      </c>
      <c r="B326" s="62"/>
      <c r="C326" s="62"/>
      <c r="D326" s="190"/>
      <c r="E326" s="62">
        <v>231</v>
      </c>
      <c r="F326" s="381">
        <v>5.0819999999999999</v>
      </c>
      <c r="G326" s="190">
        <v>2.706</v>
      </c>
      <c r="H326" s="190">
        <v>2.706</v>
      </c>
      <c r="I326" s="58">
        <f>H326-C326</f>
        <v>2.706</v>
      </c>
      <c r="J326" s="218"/>
      <c r="K326" s="190">
        <f t="shared" ref="K326:K349" si="179">O326+S326+W326+AA326</f>
        <v>2.706</v>
      </c>
      <c r="L326" s="190"/>
      <c r="M326" s="190"/>
      <c r="N326" s="190">
        <v>2.706</v>
      </c>
      <c r="O326" s="190">
        <f>SUM(L326:N326)</f>
        <v>2.706</v>
      </c>
      <c r="P326" s="190"/>
      <c r="Q326" s="190"/>
      <c r="R326" s="190"/>
      <c r="S326" s="190">
        <f>SUM(P326:R326)</f>
        <v>0</v>
      </c>
      <c r="T326" s="190"/>
      <c r="U326" s="190"/>
      <c r="V326" s="190"/>
      <c r="W326" s="190">
        <f>SUM(T326:V326)</f>
        <v>0</v>
      </c>
      <c r="X326" s="190"/>
      <c r="Y326" s="190"/>
      <c r="Z326" s="190"/>
      <c r="AA326" s="190">
        <f>SUM(X326:Z326)</f>
        <v>0</v>
      </c>
      <c r="AB326" s="404"/>
    </row>
    <row r="327" spans="1:28" ht="48">
      <c r="A327" s="402" t="s">
        <v>350</v>
      </c>
      <c r="B327" s="62"/>
      <c r="C327" s="62"/>
      <c r="D327" s="257"/>
      <c r="E327" s="62">
        <v>1</v>
      </c>
      <c r="F327" s="371">
        <v>6.9900000000000004E-2</v>
      </c>
      <c r="G327" s="257">
        <v>0</v>
      </c>
      <c r="H327" s="257">
        <v>0</v>
      </c>
      <c r="I327" s="58"/>
      <c r="J327" s="218"/>
      <c r="K327" s="190">
        <f t="shared" si="179"/>
        <v>0</v>
      </c>
      <c r="L327" s="257"/>
      <c r="M327" s="257"/>
      <c r="N327" s="257">
        <v>0</v>
      </c>
      <c r="O327" s="190">
        <f t="shared" ref="O327:O352" si="180">SUM(L327:N327)</f>
        <v>0</v>
      </c>
      <c r="P327" s="257"/>
      <c r="Q327" s="257"/>
      <c r="R327" s="257"/>
      <c r="S327" s="190">
        <f t="shared" ref="S327:S350" si="181">SUM(P327:R327)</f>
        <v>0</v>
      </c>
      <c r="T327" s="257"/>
      <c r="U327" s="257"/>
      <c r="V327" s="257"/>
      <c r="W327" s="190">
        <f t="shared" ref="W327:W352" si="182">SUM(T327:V327)</f>
        <v>0</v>
      </c>
      <c r="X327" s="257"/>
      <c r="Y327" s="257"/>
      <c r="Z327" s="257"/>
      <c r="AA327" s="190">
        <f t="shared" ref="AA327:AA352" si="183">SUM(X327:Z327)</f>
        <v>0</v>
      </c>
      <c r="AB327" s="75"/>
    </row>
    <row r="328" spans="1:28">
      <c r="A328" s="402" t="s">
        <v>351</v>
      </c>
      <c r="B328" s="62"/>
      <c r="C328" s="62"/>
      <c r="D328" s="257"/>
      <c r="E328" s="62">
        <v>23</v>
      </c>
      <c r="F328" s="371">
        <v>0.50600000000000001</v>
      </c>
      <c r="G328" s="257">
        <v>0.26400000000000001</v>
      </c>
      <c r="H328" s="257">
        <v>0.26400000000000001</v>
      </c>
      <c r="I328" s="58">
        <f t="shared" ref="I328:I350" si="184">H328-C328</f>
        <v>0.26400000000000001</v>
      </c>
      <c r="J328" s="218"/>
      <c r="K328" s="190">
        <f t="shared" si="179"/>
        <v>0.26400000000000001</v>
      </c>
      <c r="L328" s="257"/>
      <c r="M328" s="257"/>
      <c r="N328" s="257">
        <v>0.26400000000000001</v>
      </c>
      <c r="O328" s="190">
        <f t="shared" si="180"/>
        <v>0.26400000000000001</v>
      </c>
      <c r="P328" s="257"/>
      <c r="Q328" s="257"/>
      <c r="R328" s="257"/>
      <c r="S328" s="190">
        <f t="shared" si="181"/>
        <v>0</v>
      </c>
      <c r="T328" s="257"/>
      <c r="U328" s="257"/>
      <c r="V328" s="257"/>
      <c r="W328" s="190">
        <f t="shared" si="182"/>
        <v>0</v>
      </c>
      <c r="X328" s="257"/>
      <c r="Y328" s="257"/>
      <c r="Z328" s="257"/>
      <c r="AA328" s="190">
        <f t="shared" si="183"/>
        <v>0</v>
      </c>
      <c r="AB328" s="75"/>
    </row>
    <row r="329" spans="1:28">
      <c r="A329" s="402" t="s">
        <v>352</v>
      </c>
      <c r="B329" s="62"/>
      <c r="C329" s="62"/>
      <c r="D329" s="257"/>
      <c r="E329" s="62">
        <v>18</v>
      </c>
      <c r="F329" s="371">
        <v>0.36</v>
      </c>
      <c r="G329" s="257">
        <v>0.36</v>
      </c>
      <c r="H329" s="257">
        <v>0.36</v>
      </c>
      <c r="I329" s="58">
        <f t="shared" si="184"/>
        <v>0.36</v>
      </c>
      <c r="J329" s="218"/>
      <c r="K329" s="190">
        <f t="shared" si="179"/>
        <v>0.36</v>
      </c>
      <c r="L329" s="257"/>
      <c r="M329" s="257"/>
      <c r="N329" s="257">
        <v>0.36</v>
      </c>
      <c r="O329" s="190">
        <f t="shared" si="180"/>
        <v>0.36</v>
      </c>
      <c r="P329" s="257"/>
      <c r="Q329" s="257"/>
      <c r="R329" s="257"/>
      <c r="S329" s="190">
        <f t="shared" si="181"/>
        <v>0</v>
      </c>
      <c r="T329" s="257"/>
      <c r="U329" s="257"/>
      <c r="V329" s="257"/>
      <c r="W329" s="190">
        <f t="shared" si="182"/>
        <v>0</v>
      </c>
      <c r="X329" s="257"/>
      <c r="Y329" s="257"/>
      <c r="Z329" s="257"/>
      <c r="AA329" s="190">
        <f t="shared" si="183"/>
        <v>0</v>
      </c>
      <c r="AB329" s="75"/>
    </row>
    <row r="330" spans="1:28">
      <c r="A330" s="402" t="s">
        <v>353</v>
      </c>
      <c r="B330" s="62"/>
      <c r="C330" s="62"/>
      <c r="D330" s="257"/>
      <c r="E330" s="62">
        <v>3</v>
      </c>
      <c r="F330" s="371">
        <v>6.9000000000000006E-2</v>
      </c>
      <c r="G330" s="257">
        <v>4.5999999999999999E-2</v>
      </c>
      <c r="H330" s="257">
        <v>4.5999999999999999E-2</v>
      </c>
      <c r="I330" s="58">
        <f t="shared" si="184"/>
        <v>4.5999999999999999E-2</v>
      </c>
      <c r="J330" s="218"/>
      <c r="K330" s="190">
        <f t="shared" si="179"/>
        <v>4.5999999999999999E-2</v>
      </c>
      <c r="L330" s="257"/>
      <c r="M330" s="257"/>
      <c r="N330" s="257">
        <v>4.5999999999999999E-2</v>
      </c>
      <c r="O330" s="190">
        <f t="shared" si="180"/>
        <v>4.5999999999999999E-2</v>
      </c>
      <c r="P330" s="257"/>
      <c r="Q330" s="257"/>
      <c r="R330" s="257"/>
      <c r="S330" s="190">
        <f t="shared" si="181"/>
        <v>0</v>
      </c>
      <c r="T330" s="257"/>
      <c r="U330" s="257"/>
      <c r="V330" s="257"/>
      <c r="W330" s="190">
        <f t="shared" si="182"/>
        <v>0</v>
      </c>
      <c r="X330" s="257"/>
      <c r="Y330" s="257"/>
      <c r="Z330" s="257"/>
      <c r="AA330" s="190">
        <f t="shared" si="183"/>
        <v>0</v>
      </c>
      <c r="AB330" s="75"/>
    </row>
    <row r="331" spans="1:28">
      <c r="A331" s="402" t="s">
        <v>354</v>
      </c>
      <c r="B331" s="62"/>
      <c r="C331" s="62"/>
      <c r="D331" s="189"/>
      <c r="E331" s="62">
        <v>1</v>
      </c>
      <c r="F331" s="361">
        <v>6.3E-3</v>
      </c>
      <c r="G331" s="189">
        <v>0</v>
      </c>
      <c r="H331" s="189">
        <v>0</v>
      </c>
      <c r="I331" s="58"/>
      <c r="J331" s="218"/>
      <c r="K331" s="190">
        <f t="shared" si="179"/>
        <v>0</v>
      </c>
      <c r="L331" s="189"/>
      <c r="M331" s="189"/>
      <c r="N331" s="189">
        <v>0</v>
      </c>
      <c r="O331" s="190">
        <f t="shared" si="180"/>
        <v>0</v>
      </c>
      <c r="P331" s="189"/>
      <c r="Q331" s="189"/>
      <c r="R331" s="189"/>
      <c r="S331" s="190">
        <f t="shared" si="181"/>
        <v>0</v>
      </c>
      <c r="T331" s="189"/>
      <c r="U331" s="189"/>
      <c r="V331" s="189"/>
      <c r="W331" s="190">
        <f t="shared" si="182"/>
        <v>0</v>
      </c>
      <c r="X331" s="189"/>
      <c r="Y331" s="189"/>
      <c r="Z331" s="189"/>
      <c r="AA331" s="190">
        <f t="shared" si="183"/>
        <v>0</v>
      </c>
      <c r="AB331" s="75"/>
    </row>
    <row r="332" spans="1:28" ht="48">
      <c r="A332" s="402" t="s">
        <v>355</v>
      </c>
      <c r="B332" s="62"/>
      <c r="C332" s="62"/>
      <c r="D332" s="190"/>
      <c r="E332" s="62">
        <v>27</v>
      </c>
      <c r="F332" s="381">
        <v>0.40500000000000003</v>
      </c>
      <c r="G332" s="190">
        <v>0.40500000000000003</v>
      </c>
      <c r="H332" s="190">
        <v>0.40500000000000003</v>
      </c>
      <c r="I332" s="58">
        <f t="shared" si="184"/>
        <v>0.40500000000000003</v>
      </c>
      <c r="J332" s="218"/>
      <c r="K332" s="190">
        <f t="shared" si="179"/>
        <v>0.40500000000000003</v>
      </c>
      <c r="L332" s="190"/>
      <c r="M332" s="190"/>
      <c r="N332" s="190">
        <v>0.40500000000000003</v>
      </c>
      <c r="O332" s="190">
        <f t="shared" si="180"/>
        <v>0.40500000000000003</v>
      </c>
      <c r="P332" s="190"/>
      <c r="Q332" s="190"/>
      <c r="R332" s="190"/>
      <c r="S332" s="190">
        <f t="shared" si="181"/>
        <v>0</v>
      </c>
      <c r="T332" s="190"/>
      <c r="U332" s="190"/>
      <c r="V332" s="190"/>
      <c r="W332" s="190">
        <f t="shared" si="182"/>
        <v>0</v>
      </c>
      <c r="X332" s="190"/>
      <c r="Y332" s="190"/>
      <c r="Z332" s="190"/>
      <c r="AA332" s="190">
        <f t="shared" si="183"/>
        <v>0</v>
      </c>
      <c r="AB332" s="75"/>
    </row>
    <row r="333" spans="1:28">
      <c r="A333" s="402" t="s">
        <v>356</v>
      </c>
      <c r="B333" s="62"/>
      <c r="C333" s="62"/>
      <c r="D333" s="190"/>
      <c r="E333" s="62">
        <v>27</v>
      </c>
      <c r="F333" s="381">
        <v>0.72899999999999998</v>
      </c>
      <c r="G333" s="190">
        <v>0.64800000000000002</v>
      </c>
      <c r="H333" s="190">
        <v>0.64800000000000002</v>
      </c>
      <c r="I333" s="58">
        <f t="shared" si="184"/>
        <v>0.64800000000000002</v>
      </c>
      <c r="J333" s="218"/>
      <c r="K333" s="190">
        <f t="shared" si="179"/>
        <v>0.64800000000000002</v>
      </c>
      <c r="L333" s="190"/>
      <c r="M333" s="190"/>
      <c r="N333" s="190">
        <v>0.64800000000000002</v>
      </c>
      <c r="O333" s="190">
        <f t="shared" si="180"/>
        <v>0.64800000000000002</v>
      </c>
      <c r="P333" s="190"/>
      <c r="Q333" s="190"/>
      <c r="R333" s="190"/>
      <c r="S333" s="190">
        <f t="shared" si="181"/>
        <v>0</v>
      </c>
      <c r="T333" s="190"/>
      <c r="U333" s="190"/>
      <c r="V333" s="190"/>
      <c r="W333" s="190">
        <f t="shared" si="182"/>
        <v>0</v>
      </c>
      <c r="X333" s="190"/>
      <c r="Y333" s="190"/>
      <c r="Z333" s="190"/>
      <c r="AA333" s="190">
        <f t="shared" si="183"/>
        <v>0</v>
      </c>
      <c r="AB333" s="75"/>
    </row>
    <row r="334" spans="1:28">
      <c r="A334" s="402" t="s">
        <v>357</v>
      </c>
      <c r="B334" s="62"/>
      <c r="C334" s="62"/>
      <c r="D334" s="190"/>
      <c r="E334" s="62">
        <v>1</v>
      </c>
      <c r="F334" s="381">
        <v>5.3999999999999999E-2</v>
      </c>
      <c r="G334" s="190">
        <v>0</v>
      </c>
      <c r="H334" s="190">
        <v>0</v>
      </c>
      <c r="I334" s="58"/>
      <c r="J334" s="218"/>
      <c r="K334" s="190">
        <f t="shared" si="179"/>
        <v>0</v>
      </c>
      <c r="L334" s="190"/>
      <c r="M334" s="190"/>
      <c r="N334" s="190">
        <v>0</v>
      </c>
      <c r="O334" s="190">
        <f t="shared" si="180"/>
        <v>0</v>
      </c>
      <c r="P334" s="190"/>
      <c r="Q334" s="190"/>
      <c r="R334" s="190"/>
      <c r="S334" s="190">
        <f t="shared" si="181"/>
        <v>0</v>
      </c>
      <c r="T334" s="190"/>
      <c r="U334" s="190"/>
      <c r="V334" s="190"/>
      <c r="W334" s="190">
        <f t="shared" si="182"/>
        <v>0</v>
      </c>
      <c r="X334" s="190"/>
      <c r="Y334" s="190"/>
      <c r="Z334" s="190"/>
      <c r="AA334" s="190">
        <f t="shared" si="183"/>
        <v>0</v>
      </c>
      <c r="AB334" s="75"/>
    </row>
    <row r="335" spans="1:28">
      <c r="A335" s="402" t="s">
        <v>358</v>
      </c>
      <c r="B335" s="62"/>
      <c r="C335" s="62"/>
      <c r="D335" s="190"/>
      <c r="E335" s="62">
        <v>19</v>
      </c>
      <c r="F335" s="381">
        <v>0.28499999999999998</v>
      </c>
      <c r="G335" s="190">
        <v>0.28499999999999998</v>
      </c>
      <c r="H335" s="190">
        <v>0.28499999999999998</v>
      </c>
      <c r="I335" s="58">
        <f t="shared" si="184"/>
        <v>0.28499999999999998</v>
      </c>
      <c r="J335" s="218"/>
      <c r="K335" s="190">
        <f t="shared" si="179"/>
        <v>0.28499999999999998</v>
      </c>
      <c r="L335" s="190"/>
      <c r="M335" s="190"/>
      <c r="N335" s="190">
        <v>0.28499999999999998</v>
      </c>
      <c r="O335" s="190">
        <f t="shared" si="180"/>
        <v>0.28499999999999998</v>
      </c>
      <c r="P335" s="190"/>
      <c r="Q335" s="190"/>
      <c r="R335" s="190"/>
      <c r="S335" s="190">
        <f t="shared" si="181"/>
        <v>0</v>
      </c>
      <c r="T335" s="190"/>
      <c r="U335" s="190"/>
      <c r="V335" s="190"/>
      <c r="W335" s="190">
        <f t="shared" si="182"/>
        <v>0</v>
      </c>
      <c r="X335" s="190"/>
      <c r="Y335" s="190"/>
      <c r="Z335" s="190"/>
      <c r="AA335" s="190">
        <f t="shared" si="183"/>
        <v>0</v>
      </c>
      <c r="AB335" s="75"/>
    </row>
    <row r="336" spans="1:28">
      <c r="A336" s="402" t="s">
        <v>359</v>
      </c>
      <c r="B336" s="62"/>
      <c r="C336" s="62"/>
      <c r="D336" s="190"/>
      <c r="E336" s="62">
        <v>29</v>
      </c>
      <c r="F336" s="381">
        <v>0.84099999999999997</v>
      </c>
      <c r="G336" s="190">
        <v>0.52200000000000002</v>
      </c>
      <c r="H336" s="190">
        <v>0.52200000000000002</v>
      </c>
      <c r="I336" s="58">
        <f t="shared" si="184"/>
        <v>0.52200000000000002</v>
      </c>
      <c r="J336" s="218"/>
      <c r="K336" s="190">
        <f t="shared" si="179"/>
        <v>0.52200000000000002</v>
      </c>
      <c r="L336" s="190"/>
      <c r="M336" s="190"/>
      <c r="N336" s="190">
        <v>0.52200000000000002</v>
      </c>
      <c r="O336" s="190">
        <f t="shared" si="180"/>
        <v>0.52200000000000002</v>
      </c>
      <c r="P336" s="190"/>
      <c r="Q336" s="190"/>
      <c r="R336" s="190"/>
      <c r="S336" s="190">
        <f t="shared" si="181"/>
        <v>0</v>
      </c>
      <c r="T336" s="190"/>
      <c r="U336" s="190"/>
      <c r="V336" s="190"/>
      <c r="W336" s="190">
        <f t="shared" si="182"/>
        <v>0</v>
      </c>
      <c r="X336" s="190"/>
      <c r="Y336" s="190"/>
      <c r="Z336" s="190"/>
      <c r="AA336" s="190">
        <f t="shared" si="183"/>
        <v>0</v>
      </c>
      <c r="AB336" s="75"/>
    </row>
    <row r="337" spans="1:28">
      <c r="A337" s="402" t="s">
        <v>360</v>
      </c>
      <c r="B337" s="62"/>
      <c r="C337" s="62"/>
      <c r="D337" s="190"/>
      <c r="E337" s="62">
        <v>232</v>
      </c>
      <c r="F337" s="381">
        <v>0.57999999999999996</v>
      </c>
      <c r="G337" s="190">
        <v>0.31</v>
      </c>
      <c r="H337" s="190">
        <v>0.31</v>
      </c>
      <c r="I337" s="58">
        <f t="shared" si="184"/>
        <v>0.31</v>
      </c>
      <c r="J337" s="218"/>
      <c r="K337" s="190">
        <f t="shared" si="179"/>
        <v>0.31</v>
      </c>
      <c r="L337" s="190"/>
      <c r="M337" s="190"/>
      <c r="N337" s="190">
        <v>0.31</v>
      </c>
      <c r="O337" s="190">
        <f t="shared" si="180"/>
        <v>0.31</v>
      </c>
      <c r="P337" s="190"/>
      <c r="Q337" s="190"/>
      <c r="R337" s="190"/>
      <c r="S337" s="190">
        <f t="shared" si="181"/>
        <v>0</v>
      </c>
      <c r="T337" s="190"/>
      <c r="U337" s="190"/>
      <c r="V337" s="190"/>
      <c r="W337" s="190">
        <f t="shared" si="182"/>
        <v>0</v>
      </c>
      <c r="X337" s="190"/>
      <c r="Y337" s="190"/>
      <c r="Z337" s="190"/>
      <c r="AA337" s="190">
        <f t="shared" si="183"/>
        <v>0</v>
      </c>
      <c r="AB337" s="75"/>
    </row>
    <row r="338" spans="1:28" ht="48">
      <c r="A338" s="402" t="s">
        <v>361</v>
      </c>
      <c r="B338" s="62"/>
      <c r="C338" s="62"/>
      <c r="D338" s="190"/>
      <c r="E338" s="62">
        <v>255</v>
      </c>
      <c r="F338" s="381">
        <v>0.96899999999999997</v>
      </c>
      <c r="G338" s="190">
        <v>0.51680000000000004</v>
      </c>
      <c r="H338" s="190">
        <v>0.51700000000000002</v>
      </c>
      <c r="I338" s="58">
        <f t="shared" si="184"/>
        <v>0.51700000000000002</v>
      </c>
      <c r="J338" s="218"/>
      <c r="K338" s="190">
        <f t="shared" si="179"/>
        <v>0.51700000000000002</v>
      </c>
      <c r="L338" s="190"/>
      <c r="M338" s="190"/>
      <c r="N338" s="190">
        <v>0.51700000000000002</v>
      </c>
      <c r="O338" s="190">
        <f t="shared" si="180"/>
        <v>0.51700000000000002</v>
      </c>
      <c r="P338" s="190"/>
      <c r="Q338" s="190"/>
      <c r="R338" s="190"/>
      <c r="S338" s="190">
        <f t="shared" si="181"/>
        <v>0</v>
      </c>
      <c r="T338" s="190"/>
      <c r="U338" s="190"/>
      <c r="V338" s="190"/>
      <c r="W338" s="190">
        <f t="shared" si="182"/>
        <v>0</v>
      </c>
      <c r="X338" s="190"/>
      <c r="Y338" s="190"/>
      <c r="Z338" s="190"/>
      <c r="AA338" s="190">
        <f t="shared" si="183"/>
        <v>0</v>
      </c>
      <c r="AB338" s="75"/>
    </row>
    <row r="339" spans="1:28">
      <c r="A339" s="402" t="s">
        <v>362</v>
      </c>
      <c r="B339" s="62"/>
      <c r="C339" s="62"/>
      <c r="D339" s="190"/>
      <c r="E339" s="62">
        <v>1</v>
      </c>
      <c r="F339" s="381">
        <v>8.8999999999999999E-3</v>
      </c>
      <c r="G339" s="190">
        <v>0</v>
      </c>
      <c r="H339" s="190">
        <v>0</v>
      </c>
      <c r="I339" s="58"/>
      <c r="J339" s="218"/>
      <c r="K339" s="190">
        <f t="shared" si="179"/>
        <v>0</v>
      </c>
      <c r="L339" s="190"/>
      <c r="M339" s="190"/>
      <c r="N339" s="190">
        <v>0</v>
      </c>
      <c r="O339" s="190">
        <f t="shared" si="180"/>
        <v>0</v>
      </c>
      <c r="P339" s="190"/>
      <c r="Q339" s="190"/>
      <c r="R339" s="190"/>
      <c r="S339" s="190">
        <f t="shared" si="181"/>
        <v>0</v>
      </c>
      <c r="T339" s="190"/>
      <c r="U339" s="190"/>
      <c r="V339" s="190"/>
      <c r="W339" s="190">
        <f t="shared" si="182"/>
        <v>0</v>
      </c>
      <c r="X339" s="190"/>
      <c r="Y339" s="190"/>
      <c r="Z339" s="190"/>
      <c r="AA339" s="190">
        <f t="shared" si="183"/>
        <v>0</v>
      </c>
      <c r="AB339" s="75"/>
    </row>
    <row r="340" spans="1:28">
      <c r="A340" s="402" t="s">
        <v>363</v>
      </c>
      <c r="B340" s="62"/>
      <c r="C340" s="62"/>
      <c r="D340" s="190"/>
      <c r="E340" s="62">
        <v>1</v>
      </c>
      <c r="F340" s="381">
        <v>0.56999999999999995</v>
      </c>
      <c r="G340" s="190">
        <v>0</v>
      </c>
      <c r="H340" s="190">
        <v>0</v>
      </c>
      <c r="I340" s="58"/>
      <c r="J340" s="218"/>
      <c r="K340" s="190">
        <f t="shared" si="179"/>
        <v>0</v>
      </c>
      <c r="L340" s="190"/>
      <c r="M340" s="190"/>
      <c r="N340" s="190">
        <v>0</v>
      </c>
      <c r="O340" s="190">
        <f t="shared" si="180"/>
        <v>0</v>
      </c>
      <c r="P340" s="190"/>
      <c r="Q340" s="190"/>
      <c r="R340" s="190"/>
      <c r="S340" s="190">
        <f t="shared" si="181"/>
        <v>0</v>
      </c>
      <c r="T340" s="190"/>
      <c r="U340" s="190"/>
      <c r="V340" s="190"/>
      <c r="W340" s="190">
        <f t="shared" si="182"/>
        <v>0</v>
      </c>
      <c r="X340" s="190"/>
      <c r="Y340" s="190"/>
      <c r="Z340" s="190"/>
      <c r="AA340" s="190">
        <f t="shared" si="183"/>
        <v>0</v>
      </c>
      <c r="AB340" s="75"/>
    </row>
    <row r="341" spans="1:28">
      <c r="A341" s="402" t="s">
        <v>364</v>
      </c>
      <c r="B341" s="62"/>
      <c r="C341" s="62"/>
      <c r="D341" s="190"/>
      <c r="E341" s="62">
        <v>1</v>
      </c>
      <c r="F341" s="381">
        <v>0.85</v>
      </c>
      <c r="G341" s="190">
        <v>0.85</v>
      </c>
      <c r="H341" s="190">
        <v>0.85</v>
      </c>
      <c r="I341" s="58">
        <f t="shared" si="184"/>
        <v>0.85</v>
      </c>
      <c r="J341" s="218"/>
      <c r="K341" s="190">
        <f t="shared" si="179"/>
        <v>0.85</v>
      </c>
      <c r="L341" s="190"/>
      <c r="M341" s="190"/>
      <c r="N341" s="190">
        <v>0.85</v>
      </c>
      <c r="O341" s="190">
        <f t="shared" si="180"/>
        <v>0.85</v>
      </c>
      <c r="P341" s="190"/>
      <c r="Q341" s="190"/>
      <c r="R341" s="190"/>
      <c r="S341" s="190">
        <f t="shared" si="181"/>
        <v>0</v>
      </c>
      <c r="T341" s="190"/>
      <c r="U341" s="190"/>
      <c r="V341" s="190"/>
      <c r="W341" s="190">
        <f t="shared" si="182"/>
        <v>0</v>
      </c>
      <c r="X341" s="190"/>
      <c r="Y341" s="190"/>
      <c r="Z341" s="190"/>
      <c r="AA341" s="190">
        <f t="shared" si="183"/>
        <v>0</v>
      </c>
      <c r="AB341" s="75"/>
    </row>
    <row r="342" spans="1:28">
      <c r="A342" s="402" t="s">
        <v>365</v>
      </c>
      <c r="B342" s="62"/>
      <c r="C342" s="62"/>
      <c r="D342" s="190"/>
      <c r="E342" s="62">
        <v>4</v>
      </c>
      <c r="F342" s="381">
        <v>4</v>
      </c>
      <c r="G342" s="190">
        <v>2</v>
      </c>
      <c r="H342" s="190">
        <v>2</v>
      </c>
      <c r="I342" s="58">
        <f t="shared" si="184"/>
        <v>2</v>
      </c>
      <c r="J342" s="218"/>
      <c r="K342" s="190">
        <f t="shared" si="179"/>
        <v>2</v>
      </c>
      <c r="L342" s="190"/>
      <c r="M342" s="190"/>
      <c r="N342" s="190">
        <v>2</v>
      </c>
      <c r="O342" s="190">
        <f t="shared" si="180"/>
        <v>2</v>
      </c>
      <c r="P342" s="190"/>
      <c r="Q342" s="190"/>
      <c r="R342" s="190"/>
      <c r="S342" s="190">
        <f t="shared" si="181"/>
        <v>0</v>
      </c>
      <c r="T342" s="190"/>
      <c r="U342" s="190"/>
      <c r="V342" s="190"/>
      <c r="W342" s="190">
        <f t="shared" si="182"/>
        <v>0</v>
      </c>
      <c r="X342" s="190"/>
      <c r="Y342" s="190"/>
      <c r="Z342" s="190"/>
      <c r="AA342" s="190">
        <f t="shared" si="183"/>
        <v>0</v>
      </c>
      <c r="AB342" s="75"/>
    </row>
    <row r="343" spans="1:28">
      <c r="A343" s="402" t="s">
        <v>366</v>
      </c>
      <c r="B343" s="62"/>
      <c r="C343" s="62"/>
      <c r="D343" s="190"/>
      <c r="E343" s="62">
        <v>5</v>
      </c>
      <c r="F343" s="381">
        <v>0.11</v>
      </c>
      <c r="G343" s="190">
        <v>0</v>
      </c>
      <c r="H343" s="190">
        <v>0</v>
      </c>
      <c r="I343" s="58"/>
      <c r="J343" s="218"/>
      <c r="K343" s="190">
        <f t="shared" si="179"/>
        <v>0</v>
      </c>
      <c r="L343" s="190"/>
      <c r="M343" s="190"/>
      <c r="N343" s="190">
        <v>0</v>
      </c>
      <c r="O343" s="190">
        <f t="shared" si="180"/>
        <v>0</v>
      </c>
      <c r="P343" s="190"/>
      <c r="Q343" s="190"/>
      <c r="R343" s="190"/>
      <c r="S343" s="190">
        <f t="shared" si="181"/>
        <v>0</v>
      </c>
      <c r="T343" s="190"/>
      <c r="U343" s="190"/>
      <c r="V343" s="190"/>
      <c r="W343" s="190">
        <f t="shared" si="182"/>
        <v>0</v>
      </c>
      <c r="X343" s="190"/>
      <c r="Y343" s="190"/>
      <c r="Z343" s="190"/>
      <c r="AA343" s="190">
        <f t="shared" si="183"/>
        <v>0</v>
      </c>
      <c r="AB343" s="75"/>
    </row>
    <row r="344" spans="1:28">
      <c r="A344" s="402" t="s">
        <v>367</v>
      </c>
      <c r="B344" s="62"/>
      <c r="C344" s="62"/>
      <c r="D344" s="190"/>
      <c r="E344" s="62">
        <v>4</v>
      </c>
      <c r="F344" s="381">
        <v>5.13</v>
      </c>
      <c r="G344" s="189">
        <v>2.5649999999999999</v>
      </c>
      <c r="H344" s="189">
        <v>2.5649999999999999</v>
      </c>
      <c r="I344" s="58">
        <f t="shared" si="184"/>
        <v>2.5649999999999999</v>
      </c>
      <c r="J344" s="218"/>
      <c r="K344" s="190">
        <f t="shared" si="179"/>
        <v>2.5649999999999999</v>
      </c>
      <c r="L344" s="189"/>
      <c r="M344" s="189"/>
      <c r="N344" s="189">
        <v>2.5649999999999999</v>
      </c>
      <c r="O344" s="190">
        <f t="shared" si="180"/>
        <v>2.5649999999999999</v>
      </c>
      <c r="P344" s="189"/>
      <c r="Q344" s="189"/>
      <c r="R344" s="189"/>
      <c r="S344" s="190">
        <f t="shared" si="181"/>
        <v>0</v>
      </c>
      <c r="T344" s="189"/>
      <c r="U344" s="189"/>
      <c r="V344" s="189"/>
      <c r="W344" s="190">
        <f t="shared" si="182"/>
        <v>0</v>
      </c>
      <c r="X344" s="189"/>
      <c r="Y344" s="189"/>
      <c r="Z344" s="189"/>
      <c r="AA344" s="190">
        <f t="shared" si="183"/>
        <v>0</v>
      </c>
      <c r="AB344" s="75"/>
    </row>
    <row r="345" spans="1:28">
      <c r="A345" s="402" t="s">
        <v>368</v>
      </c>
      <c r="B345" s="62"/>
      <c r="C345" s="62"/>
      <c r="D345" s="190"/>
      <c r="E345" s="62">
        <v>2</v>
      </c>
      <c r="F345" s="381">
        <v>2.6103000000000001</v>
      </c>
      <c r="G345" s="190">
        <v>2.6103000000000001</v>
      </c>
      <c r="H345" s="190">
        <v>2.6103000000000001</v>
      </c>
      <c r="I345" s="58">
        <f t="shared" si="184"/>
        <v>2.6103000000000001</v>
      </c>
      <c r="J345" s="218"/>
      <c r="K345" s="190">
        <f t="shared" si="179"/>
        <v>2.6103000000000001</v>
      </c>
      <c r="L345" s="190"/>
      <c r="M345" s="190"/>
      <c r="N345" s="190">
        <v>2.6103000000000001</v>
      </c>
      <c r="O345" s="190">
        <f t="shared" si="180"/>
        <v>2.6103000000000001</v>
      </c>
      <c r="P345" s="190"/>
      <c r="Q345" s="190"/>
      <c r="R345" s="190"/>
      <c r="S345" s="190">
        <f t="shared" si="181"/>
        <v>0</v>
      </c>
      <c r="T345" s="190"/>
      <c r="U345" s="190"/>
      <c r="V345" s="190"/>
      <c r="W345" s="190">
        <f t="shared" si="182"/>
        <v>0</v>
      </c>
      <c r="X345" s="190"/>
      <c r="Y345" s="190"/>
      <c r="Z345" s="190"/>
      <c r="AA345" s="190">
        <f t="shared" si="183"/>
        <v>0</v>
      </c>
      <c r="AB345" s="75"/>
    </row>
    <row r="346" spans="1:28">
      <c r="A346" s="402" t="s">
        <v>369</v>
      </c>
      <c r="B346" s="62"/>
      <c r="C346" s="62"/>
      <c r="D346" s="190"/>
      <c r="E346" s="62">
        <v>2</v>
      </c>
      <c r="F346" s="381">
        <v>2.5659000000000001</v>
      </c>
      <c r="G346" s="189">
        <v>1.2829999999999999</v>
      </c>
      <c r="H346" s="189">
        <v>1.2829999999999999</v>
      </c>
      <c r="I346" s="58">
        <f t="shared" si="184"/>
        <v>1.2829999999999999</v>
      </c>
      <c r="J346" s="218"/>
      <c r="K346" s="190">
        <f t="shared" si="179"/>
        <v>1.2829999999999999</v>
      </c>
      <c r="L346" s="189"/>
      <c r="M346" s="189"/>
      <c r="N346" s="189">
        <v>1.2829999999999999</v>
      </c>
      <c r="O346" s="190">
        <f t="shared" si="180"/>
        <v>1.2829999999999999</v>
      </c>
      <c r="P346" s="189"/>
      <c r="Q346" s="189"/>
      <c r="R346" s="189"/>
      <c r="S346" s="190">
        <f t="shared" si="181"/>
        <v>0</v>
      </c>
      <c r="T346" s="189"/>
      <c r="U346" s="189"/>
      <c r="V346" s="189"/>
      <c r="W346" s="190">
        <f t="shared" si="182"/>
        <v>0</v>
      </c>
      <c r="X346" s="189"/>
      <c r="Y346" s="189"/>
      <c r="Z346" s="189"/>
      <c r="AA346" s="190">
        <f t="shared" si="183"/>
        <v>0</v>
      </c>
      <c r="AB346" s="75"/>
    </row>
    <row r="347" spans="1:28">
      <c r="A347" s="402" t="s">
        <v>370</v>
      </c>
      <c r="B347" s="62"/>
      <c r="C347" s="62"/>
      <c r="D347" s="190"/>
      <c r="E347" s="62">
        <v>16</v>
      </c>
      <c r="F347" s="381">
        <v>3.8283</v>
      </c>
      <c r="G347" s="190">
        <v>0</v>
      </c>
      <c r="H347" s="190">
        <v>0</v>
      </c>
      <c r="I347" s="58"/>
      <c r="J347" s="218"/>
      <c r="K347" s="190">
        <f t="shared" si="179"/>
        <v>0</v>
      </c>
      <c r="L347" s="190"/>
      <c r="M347" s="190"/>
      <c r="N347" s="190">
        <v>0</v>
      </c>
      <c r="O347" s="190">
        <f t="shared" si="180"/>
        <v>0</v>
      </c>
      <c r="P347" s="190"/>
      <c r="Q347" s="190"/>
      <c r="R347" s="190"/>
      <c r="S347" s="190">
        <f t="shared" si="181"/>
        <v>0</v>
      </c>
      <c r="T347" s="190"/>
      <c r="U347" s="190"/>
      <c r="V347" s="190"/>
      <c r="W347" s="190">
        <f t="shared" si="182"/>
        <v>0</v>
      </c>
      <c r="X347" s="190"/>
      <c r="Y347" s="190"/>
      <c r="Z347" s="190"/>
      <c r="AA347" s="190">
        <f t="shared" si="183"/>
        <v>0</v>
      </c>
      <c r="AB347" s="75"/>
    </row>
    <row r="348" spans="1:28">
      <c r="A348" s="402" t="s">
        <v>371</v>
      </c>
      <c r="B348" s="62"/>
      <c r="C348" s="62"/>
      <c r="D348" s="190"/>
      <c r="E348" s="62">
        <v>6</v>
      </c>
      <c r="F348" s="381">
        <v>0.4985</v>
      </c>
      <c r="G348" s="190">
        <v>0.249</v>
      </c>
      <c r="H348" s="190">
        <v>0.249</v>
      </c>
      <c r="I348" s="58">
        <f t="shared" si="184"/>
        <v>0.249</v>
      </c>
      <c r="J348" s="218"/>
      <c r="K348" s="190">
        <f t="shared" si="179"/>
        <v>0.249</v>
      </c>
      <c r="L348" s="190"/>
      <c r="M348" s="190"/>
      <c r="N348" s="190">
        <v>0.249</v>
      </c>
      <c r="O348" s="190">
        <f t="shared" si="180"/>
        <v>0.249</v>
      </c>
      <c r="P348" s="190"/>
      <c r="Q348" s="190"/>
      <c r="R348" s="190"/>
      <c r="S348" s="190">
        <f t="shared" si="181"/>
        <v>0</v>
      </c>
      <c r="T348" s="190"/>
      <c r="U348" s="190"/>
      <c r="V348" s="190"/>
      <c r="W348" s="190">
        <f t="shared" si="182"/>
        <v>0</v>
      </c>
      <c r="X348" s="190"/>
      <c r="Y348" s="190"/>
      <c r="Z348" s="190"/>
      <c r="AA348" s="190">
        <f t="shared" si="183"/>
        <v>0</v>
      </c>
      <c r="AB348" s="75"/>
    </row>
    <row r="349" spans="1:28">
      <c r="A349" s="402" t="s">
        <v>372</v>
      </c>
      <c r="B349" s="62"/>
      <c r="C349" s="62"/>
      <c r="D349" s="190"/>
      <c r="E349" s="62">
        <v>255</v>
      </c>
      <c r="F349" s="381">
        <v>3.06</v>
      </c>
      <c r="G349" s="190">
        <v>1.8480000000000001</v>
      </c>
      <c r="H349" s="190">
        <v>1.8480000000000001</v>
      </c>
      <c r="I349" s="58">
        <f t="shared" si="184"/>
        <v>1.8480000000000001</v>
      </c>
      <c r="J349" s="218"/>
      <c r="K349" s="190">
        <f t="shared" si="179"/>
        <v>1.8480000000000001</v>
      </c>
      <c r="L349" s="190"/>
      <c r="M349" s="190"/>
      <c r="N349" s="190">
        <v>1.8480000000000001</v>
      </c>
      <c r="O349" s="190">
        <f t="shared" si="180"/>
        <v>1.8480000000000001</v>
      </c>
      <c r="P349" s="190"/>
      <c r="Q349" s="190"/>
      <c r="R349" s="190"/>
      <c r="S349" s="190">
        <f t="shared" si="181"/>
        <v>0</v>
      </c>
      <c r="T349" s="190"/>
      <c r="U349" s="190"/>
      <c r="V349" s="190"/>
      <c r="W349" s="190">
        <f t="shared" si="182"/>
        <v>0</v>
      </c>
      <c r="X349" s="190"/>
      <c r="Y349" s="190"/>
      <c r="Z349" s="190"/>
      <c r="AA349" s="190">
        <f t="shared" si="183"/>
        <v>0</v>
      </c>
      <c r="AB349" s="75"/>
    </row>
    <row r="350" spans="1:28">
      <c r="A350" s="402" t="s">
        <v>373</v>
      </c>
      <c r="B350" s="62"/>
      <c r="C350" s="62"/>
      <c r="D350" s="190"/>
      <c r="E350" s="62">
        <v>1</v>
      </c>
      <c r="F350" s="381">
        <v>1.9</v>
      </c>
      <c r="G350" s="190">
        <v>1.0091000000000001</v>
      </c>
      <c r="H350" s="190">
        <v>1.0091000000000001</v>
      </c>
      <c r="I350" s="58">
        <f t="shared" si="184"/>
        <v>1.0091000000000001</v>
      </c>
      <c r="J350" s="218"/>
      <c r="K350" s="190">
        <f>O350+S350+W350+AA350</f>
        <v>1.0091000000000001</v>
      </c>
      <c r="L350" s="190"/>
      <c r="M350" s="190"/>
      <c r="N350" s="190">
        <v>1.0091000000000001</v>
      </c>
      <c r="O350" s="190">
        <f t="shared" si="180"/>
        <v>1.0091000000000001</v>
      </c>
      <c r="P350" s="190"/>
      <c r="Q350" s="190"/>
      <c r="R350" s="190"/>
      <c r="S350" s="190">
        <f t="shared" si="181"/>
        <v>0</v>
      </c>
      <c r="T350" s="190"/>
      <c r="U350" s="190"/>
      <c r="V350" s="190"/>
      <c r="W350" s="190">
        <f t="shared" si="182"/>
        <v>0</v>
      </c>
      <c r="X350" s="190"/>
      <c r="Y350" s="190"/>
      <c r="Z350" s="190"/>
      <c r="AA350" s="190">
        <f t="shared" si="183"/>
        <v>0</v>
      </c>
      <c r="AB350" s="75"/>
    </row>
    <row r="351" spans="1:28" ht="48">
      <c r="A351" s="402" t="s">
        <v>374</v>
      </c>
      <c r="B351" s="62"/>
      <c r="C351" s="62"/>
      <c r="D351" s="190"/>
      <c r="E351" s="62"/>
      <c r="F351" s="381"/>
      <c r="G351" s="190"/>
      <c r="H351" s="190"/>
      <c r="I351" s="58"/>
      <c r="J351" s="218"/>
      <c r="K351" s="190"/>
      <c r="L351" s="190"/>
      <c r="M351" s="190"/>
      <c r="N351" s="190"/>
      <c r="O351" s="190">
        <f t="shared" si="180"/>
        <v>0</v>
      </c>
      <c r="P351" s="190"/>
      <c r="Q351" s="190"/>
      <c r="R351" s="190"/>
      <c r="S351" s="190"/>
      <c r="T351" s="190"/>
      <c r="U351" s="190"/>
      <c r="V351" s="190"/>
      <c r="W351" s="190">
        <f t="shared" si="182"/>
        <v>0</v>
      </c>
      <c r="X351" s="190"/>
      <c r="Y351" s="190"/>
      <c r="Z351" s="190"/>
      <c r="AA351" s="190">
        <f t="shared" si="183"/>
        <v>0</v>
      </c>
      <c r="AB351" s="75"/>
    </row>
    <row r="352" spans="1:28">
      <c r="A352" s="402" t="s">
        <v>375</v>
      </c>
      <c r="B352" s="62"/>
      <c r="C352" s="62"/>
      <c r="D352" s="190"/>
      <c r="E352" s="62"/>
      <c r="F352" s="381"/>
      <c r="G352" s="190"/>
      <c r="H352" s="190"/>
      <c r="I352" s="58"/>
      <c r="J352" s="218"/>
      <c r="K352" s="190"/>
      <c r="L352" s="190"/>
      <c r="M352" s="190"/>
      <c r="N352" s="190"/>
      <c r="O352" s="190">
        <f t="shared" si="180"/>
        <v>0</v>
      </c>
      <c r="P352" s="190"/>
      <c r="Q352" s="190"/>
      <c r="R352" s="190"/>
      <c r="S352" s="190"/>
      <c r="T352" s="190"/>
      <c r="U352" s="190"/>
      <c r="V352" s="190"/>
      <c r="W352" s="190">
        <f t="shared" si="182"/>
        <v>0</v>
      </c>
      <c r="X352" s="190"/>
      <c r="Y352" s="190"/>
      <c r="Z352" s="190"/>
      <c r="AA352" s="190">
        <f t="shared" si="183"/>
        <v>0</v>
      </c>
      <c r="AB352" s="75"/>
    </row>
    <row r="353" spans="1:28">
      <c r="A353" s="357" t="s">
        <v>376</v>
      </c>
      <c r="B353" s="175"/>
      <c r="C353" s="175">
        <v>5.2699999999999997E-2</v>
      </c>
      <c r="D353" s="403"/>
      <c r="E353" s="175"/>
      <c r="F353" s="401">
        <f>F354+F355</f>
        <v>0.06</v>
      </c>
      <c r="G353" s="401">
        <f>G354+G355</f>
        <v>0</v>
      </c>
      <c r="H353" s="401">
        <f>H354+H355</f>
        <v>0</v>
      </c>
      <c r="I353" s="178">
        <f>H353-C353</f>
        <v>-5.2699999999999997E-2</v>
      </c>
      <c r="J353" s="405">
        <f>I353/C353</f>
        <v>-1</v>
      </c>
      <c r="K353" s="401">
        <f>K354+K355</f>
        <v>0</v>
      </c>
      <c r="L353" s="401"/>
      <c r="M353" s="401"/>
      <c r="N353" s="401"/>
      <c r="O353" s="401"/>
      <c r="P353" s="401">
        <f>P354+P355</f>
        <v>0</v>
      </c>
      <c r="Q353" s="401"/>
      <c r="R353" s="401"/>
      <c r="S353" s="401"/>
      <c r="T353" s="401"/>
      <c r="U353" s="401"/>
      <c r="V353" s="401"/>
      <c r="W353" s="401"/>
      <c r="X353" s="401"/>
      <c r="Y353" s="401"/>
      <c r="Z353" s="401"/>
      <c r="AA353" s="401"/>
      <c r="AB353" s="146"/>
    </row>
    <row r="354" spans="1:28">
      <c r="A354" s="406" t="s">
        <v>377</v>
      </c>
      <c r="B354" s="62"/>
      <c r="C354" s="62"/>
      <c r="D354" s="190"/>
      <c r="E354" s="62">
        <v>1</v>
      </c>
      <c r="F354" s="381">
        <v>2.9700000000000001E-2</v>
      </c>
      <c r="G354" s="190"/>
      <c r="H354" s="190"/>
      <c r="I354" s="190"/>
      <c r="J354" s="407"/>
      <c r="K354" s="190"/>
      <c r="L354" s="190"/>
      <c r="M354" s="190"/>
      <c r="N354" s="190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190"/>
      <c r="AA354" s="190"/>
      <c r="AB354" s="61"/>
    </row>
    <row r="355" spans="1:28">
      <c r="A355" s="406" t="s">
        <v>378</v>
      </c>
      <c r="B355" s="62"/>
      <c r="C355" s="62"/>
      <c r="D355" s="408"/>
      <c r="E355" s="62">
        <v>1</v>
      </c>
      <c r="F355" s="381">
        <v>3.0300000000000001E-2</v>
      </c>
      <c r="G355" s="190"/>
      <c r="H355" s="190"/>
      <c r="I355" s="409"/>
      <c r="J355" s="407"/>
      <c r="K355" s="190"/>
      <c r="L355" s="190"/>
      <c r="M355" s="190"/>
      <c r="N355" s="190"/>
      <c r="O355" s="190"/>
      <c r="P355" s="190"/>
      <c r="Q355" s="190"/>
      <c r="R355" s="190"/>
      <c r="S355" s="190"/>
      <c r="T355" s="190"/>
      <c r="U355" s="190"/>
      <c r="V355" s="190"/>
      <c r="W355" s="190"/>
      <c r="X355" s="190"/>
      <c r="Y355" s="190"/>
      <c r="Z355" s="190"/>
      <c r="AA355" s="190"/>
      <c r="AB355" s="61"/>
    </row>
    <row r="356" spans="1:28" ht="31.5" customHeight="1">
      <c r="A356" s="410" t="s">
        <v>379</v>
      </c>
      <c r="B356" s="411"/>
      <c r="C356" s="412">
        <f>C357</f>
        <v>151.45439999999999</v>
      </c>
      <c r="D356" s="412"/>
      <c r="E356" s="411"/>
      <c r="F356" s="412">
        <f>F357</f>
        <v>273.98480000000001</v>
      </c>
      <c r="G356" s="412">
        <f>G357</f>
        <v>136.40280000000001</v>
      </c>
      <c r="H356" s="412">
        <f>H357</f>
        <v>110.4028</v>
      </c>
      <c r="I356" s="412">
        <f>H356-C356</f>
        <v>-41.051599999999993</v>
      </c>
      <c r="J356" s="413">
        <f>I356/C356</f>
        <v>-0.27104923990323154</v>
      </c>
      <c r="K356" s="412">
        <f>K357</f>
        <v>110.40280000000001</v>
      </c>
      <c r="L356" s="412">
        <f t="shared" ref="L356:AA356" si="185">L357</f>
        <v>22.457700000000003</v>
      </c>
      <c r="M356" s="412">
        <f t="shared" si="185"/>
        <v>6.8366999999999996</v>
      </c>
      <c r="N356" s="412">
        <f t="shared" si="185"/>
        <v>6.8266</v>
      </c>
      <c r="O356" s="412">
        <f t="shared" si="185"/>
        <v>36.121000000000002</v>
      </c>
      <c r="P356" s="412">
        <f t="shared" si="185"/>
        <v>35.127000000000002</v>
      </c>
      <c r="Q356" s="412">
        <f t="shared" si="185"/>
        <v>4.8919000000000006</v>
      </c>
      <c r="R356" s="412">
        <f t="shared" si="185"/>
        <v>4.8919000000000006</v>
      </c>
      <c r="S356" s="412">
        <f t="shared" si="185"/>
        <v>44.910800000000002</v>
      </c>
      <c r="T356" s="412">
        <f t="shared" si="185"/>
        <v>4.9019000000000004</v>
      </c>
      <c r="U356" s="412">
        <f t="shared" si="185"/>
        <v>4.8919000000000006</v>
      </c>
      <c r="V356" s="412">
        <f t="shared" si="185"/>
        <v>4.8918000000000008</v>
      </c>
      <c r="W356" s="412">
        <f t="shared" si="185"/>
        <v>14.685600000000003</v>
      </c>
      <c r="X356" s="412">
        <f t="shared" si="185"/>
        <v>4.9018000000000006</v>
      </c>
      <c r="Y356" s="412">
        <f t="shared" si="185"/>
        <v>4.8918000000000008</v>
      </c>
      <c r="Z356" s="412">
        <f t="shared" si="185"/>
        <v>4.8918000000000008</v>
      </c>
      <c r="AA356" s="412">
        <f t="shared" si="185"/>
        <v>14.685400000000001</v>
      </c>
      <c r="AB356" s="414" t="s">
        <v>380</v>
      </c>
    </row>
    <row r="357" spans="1:28" s="1" customFormat="1" ht="29.25" customHeight="1">
      <c r="A357" s="415" t="s">
        <v>381</v>
      </c>
      <c r="B357" s="416"/>
      <c r="C357" s="417">
        <f>C358+C367</f>
        <v>151.45439999999999</v>
      </c>
      <c r="D357" s="417"/>
      <c r="E357" s="416"/>
      <c r="F357" s="417">
        <f>F358+F367</f>
        <v>273.98480000000001</v>
      </c>
      <c r="G357" s="418">
        <f>G358+G367</f>
        <v>136.40280000000001</v>
      </c>
      <c r="H357" s="417">
        <f>H358+H367</f>
        <v>110.4028</v>
      </c>
      <c r="I357" s="418">
        <f>H357-C357</f>
        <v>-41.051599999999993</v>
      </c>
      <c r="J357" s="419">
        <f>I357/C357</f>
        <v>-0.27104923990323154</v>
      </c>
      <c r="K357" s="417">
        <f>K358+K367</f>
        <v>110.40280000000001</v>
      </c>
      <c r="L357" s="417">
        <f t="shared" ref="L357:AA357" si="186">L358+L367</f>
        <v>22.457700000000003</v>
      </c>
      <c r="M357" s="417">
        <f t="shared" si="186"/>
        <v>6.8366999999999996</v>
      </c>
      <c r="N357" s="417">
        <f t="shared" si="186"/>
        <v>6.8266</v>
      </c>
      <c r="O357" s="417">
        <f>O358+O367</f>
        <v>36.121000000000002</v>
      </c>
      <c r="P357" s="417">
        <f t="shared" si="186"/>
        <v>35.127000000000002</v>
      </c>
      <c r="Q357" s="417">
        <f t="shared" si="186"/>
        <v>4.8919000000000006</v>
      </c>
      <c r="R357" s="417">
        <f t="shared" si="186"/>
        <v>4.8919000000000006</v>
      </c>
      <c r="S357" s="417">
        <f t="shared" si="186"/>
        <v>44.910800000000002</v>
      </c>
      <c r="T357" s="417">
        <f t="shared" si="186"/>
        <v>4.9019000000000004</v>
      </c>
      <c r="U357" s="417">
        <f t="shared" si="186"/>
        <v>4.8919000000000006</v>
      </c>
      <c r="V357" s="417">
        <f t="shared" si="186"/>
        <v>4.8918000000000008</v>
      </c>
      <c r="W357" s="417">
        <f t="shared" si="186"/>
        <v>14.685600000000003</v>
      </c>
      <c r="X357" s="417">
        <f t="shared" si="186"/>
        <v>4.9018000000000006</v>
      </c>
      <c r="Y357" s="417">
        <f t="shared" si="186"/>
        <v>4.8918000000000008</v>
      </c>
      <c r="Z357" s="417">
        <f t="shared" si="186"/>
        <v>4.8918000000000008</v>
      </c>
      <c r="AA357" s="417">
        <f t="shared" si="186"/>
        <v>14.685400000000001</v>
      </c>
      <c r="AB357" s="420"/>
    </row>
    <row r="358" spans="1:28" s="1" customFormat="1" ht="48" customHeight="1">
      <c r="A358" s="421" t="s">
        <v>382</v>
      </c>
      <c r="B358" s="422">
        <v>1</v>
      </c>
      <c r="C358" s="423">
        <f>C359</f>
        <v>90.5167</v>
      </c>
      <c r="D358" s="423"/>
      <c r="E358" s="424">
        <v>1</v>
      </c>
      <c r="F358" s="425">
        <f>F359</f>
        <v>145.13810000000001</v>
      </c>
      <c r="G358" s="426">
        <f>G359</f>
        <v>90.5167</v>
      </c>
      <c r="H358" s="425">
        <f>H359</f>
        <v>87.5167</v>
      </c>
      <c r="I358" s="426">
        <f>H358-C358</f>
        <v>-3</v>
      </c>
      <c r="J358" s="427">
        <f>I358/C358</f>
        <v>-3.3143055369893072E-2</v>
      </c>
      <c r="K358" s="425">
        <f>K359</f>
        <v>87.516700000000014</v>
      </c>
      <c r="L358" s="425">
        <f t="shared" ref="L358:AA358" si="187">L359</f>
        <v>6.67</v>
      </c>
      <c r="M358" s="425">
        <f t="shared" si="187"/>
        <v>6.67</v>
      </c>
      <c r="N358" s="425">
        <f t="shared" si="187"/>
        <v>6.66</v>
      </c>
      <c r="O358" s="425">
        <f t="shared" si="187"/>
        <v>20</v>
      </c>
      <c r="P358" s="425">
        <f t="shared" si="187"/>
        <v>31.4663</v>
      </c>
      <c r="Q358" s="425">
        <f t="shared" si="187"/>
        <v>4.5063000000000004</v>
      </c>
      <c r="R358" s="425">
        <f t="shared" si="187"/>
        <v>4.5063000000000004</v>
      </c>
      <c r="S358" s="425">
        <f t="shared" si="187"/>
        <v>40.478900000000003</v>
      </c>
      <c r="T358" s="425">
        <f t="shared" si="187"/>
        <v>4.5063000000000004</v>
      </c>
      <c r="U358" s="425">
        <f t="shared" si="187"/>
        <v>4.5063000000000004</v>
      </c>
      <c r="V358" s="425">
        <f t="shared" si="187"/>
        <v>4.5063000000000004</v>
      </c>
      <c r="W358" s="425">
        <f t="shared" si="187"/>
        <v>13.518900000000002</v>
      </c>
      <c r="X358" s="425">
        <f t="shared" si="187"/>
        <v>4.5063000000000004</v>
      </c>
      <c r="Y358" s="425">
        <f t="shared" si="187"/>
        <v>4.5063000000000004</v>
      </c>
      <c r="Z358" s="425">
        <f t="shared" si="187"/>
        <v>4.5063000000000004</v>
      </c>
      <c r="AA358" s="425">
        <f t="shared" si="187"/>
        <v>13.518900000000002</v>
      </c>
      <c r="AB358" s="428"/>
    </row>
    <row r="359" spans="1:28" s="1" customFormat="1" ht="50.25" customHeight="1">
      <c r="A359" s="429" t="s">
        <v>383</v>
      </c>
      <c r="B359" s="430">
        <v>1</v>
      </c>
      <c r="C359" s="430">
        <v>90.5167</v>
      </c>
      <c r="D359" s="430"/>
      <c r="E359" s="430">
        <v>1</v>
      </c>
      <c r="F359" s="431">
        <f>F363+F365</f>
        <v>145.13810000000001</v>
      </c>
      <c r="G359" s="432">
        <f>G363+G365</f>
        <v>90.5167</v>
      </c>
      <c r="H359" s="431">
        <f>H363+H365</f>
        <v>87.5167</v>
      </c>
      <c r="I359" s="432">
        <f>H359-C359</f>
        <v>-3</v>
      </c>
      <c r="J359" s="433">
        <f>I359/C359</f>
        <v>-3.3143055369893072E-2</v>
      </c>
      <c r="K359" s="431">
        <f>K363+K365</f>
        <v>87.516700000000014</v>
      </c>
      <c r="L359" s="431">
        <f t="shared" ref="L359:AA359" si="188">L363+L365</f>
        <v>6.67</v>
      </c>
      <c r="M359" s="431">
        <f t="shared" si="188"/>
        <v>6.67</v>
      </c>
      <c r="N359" s="431">
        <f t="shared" si="188"/>
        <v>6.66</v>
      </c>
      <c r="O359" s="431">
        <f t="shared" si="188"/>
        <v>20</v>
      </c>
      <c r="P359" s="431">
        <f t="shared" si="188"/>
        <v>31.4663</v>
      </c>
      <c r="Q359" s="431">
        <f t="shared" si="188"/>
        <v>4.5063000000000004</v>
      </c>
      <c r="R359" s="431">
        <f t="shared" si="188"/>
        <v>4.5063000000000004</v>
      </c>
      <c r="S359" s="431">
        <f t="shared" si="188"/>
        <v>40.478900000000003</v>
      </c>
      <c r="T359" s="431">
        <f t="shared" si="188"/>
        <v>4.5063000000000004</v>
      </c>
      <c r="U359" s="431">
        <f t="shared" si="188"/>
        <v>4.5063000000000004</v>
      </c>
      <c r="V359" s="431">
        <f t="shared" si="188"/>
        <v>4.5063000000000004</v>
      </c>
      <c r="W359" s="431">
        <f t="shared" si="188"/>
        <v>13.518900000000002</v>
      </c>
      <c r="X359" s="431">
        <f t="shared" si="188"/>
        <v>4.5063000000000004</v>
      </c>
      <c r="Y359" s="431">
        <f t="shared" si="188"/>
        <v>4.5063000000000004</v>
      </c>
      <c r="Z359" s="431">
        <f t="shared" si="188"/>
        <v>4.5063000000000004</v>
      </c>
      <c r="AA359" s="431">
        <f t="shared" si="188"/>
        <v>13.518900000000002</v>
      </c>
      <c r="AB359" s="434"/>
    </row>
    <row r="360" spans="1:28" s="1" customFormat="1" ht="27.75" customHeight="1">
      <c r="A360" s="435" t="s">
        <v>269</v>
      </c>
      <c r="B360" s="436"/>
      <c r="C360" s="436"/>
      <c r="D360" s="436"/>
      <c r="E360" s="436"/>
      <c r="F360" s="437"/>
      <c r="G360" s="438"/>
      <c r="H360" s="437"/>
      <c r="I360" s="439"/>
      <c r="J360" s="440"/>
      <c r="K360" s="437"/>
      <c r="L360" s="437"/>
      <c r="M360" s="437"/>
      <c r="N360" s="437"/>
      <c r="O360" s="437"/>
      <c r="P360" s="437"/>
      <c r="Q360" s="437"/>
      <c r="R360" s="437"/>
      <c r="S360" s="437"/>
      <c r="T360" s="437"/>
      <c r="U360" s="437"/>
      <c r="V360" s="437"/>
      <c r="W360" s="437"/>
      <c r="X360" s="437"/>
      <c r="Y360" s="437"/>
      <c r="Z360" s="437"/>
      <c r="AA360" s="437"/>
      <c r="AB360" s="365"/>
    </row>
    <row r="361" spans="1:28" s="1" customFormat="1" ht="51" customHeight="1">
      <c r="A361" s="441" t="s">
        <v>384</v>
      </c>
      <c r="B361" s="442"/>
      <c r="C361" s="443"/>
      <c r="D361" s="443"/>
      <c r="E361" s="442"/>
      <c r="F361" s="444"/>
      <c r="G361" s="445"/>
      <c r="H361" s="444"/>
      <c r="I361" s="446"/>
      <c r="J361" s="447"/>
      <c r="K361" s="444"/>
      <c r="L361" s="444"/>
      <c r="M361" s="444"/>
      <c r="N361" s="444"/>
      <c r="O361" s="444"/>
      <c r="P361" s="444"/>
      <c r="Q361" s="444"/>
      <c r="R361" s="444"/>
      <c r="S361" s="444"/>
      <c r="T361" s="444"/>
      <c r="U361" s="444"/>
      <c r="V361" s="444"/>
      <c r="W361" s="444"/>
      <c r="X361" s="444"/>
      <c r="Y361" s="444"/>
      <c r="Z361" s="444"/>
      <c r="AA361" s="444"/>
      <c r="AB361" s="443"/>
    </row>
    <row r="362" spans="1:28" s="1" customFormat="1" ht="49.5" customHeight="1">
      <c r="A362" s="441" t="s">
        <v>385</v>
      </c>
      <c r="B362" s="442"/>
      <c r="C362" s="443"/>
      <c r="D362" s="443"/>
      <c r="E362" s="442"/>
      <c r="F362" s="444"/>
      <c r="G362" s="445"/>
      <c r="H362" s="444"/>
      <c r="I362" s="446"/>
      <c r="J362" s="447"/>
      <c r="K362" s="444"/>
      <c r="L362" s="444"/>
      <c r="M362" s="444"/>
      <c r="N362" s="444"/>
      <c r="O362" s="444"/>
      <c r="P362" s="444"/>
      <c r="Q362" s="444"/>
      <c r="R362" s="444"/>
      <c r="S362" s="444"/>
      <c r="T362" s="444"/>
      <c r="U362" s="444"/>
      <c r="V362" s="444"/>
      <c r="W362" s="444"/>
      <c r="X362" s="444"/>
      <c r="Y362" s="444"/>
      <c r="Z362" s="444"/>
      <c r="AA362" s="444"/>
      <c r="AB362" s="443"/>
    </row>
    <row r="363" spans="1:28" s="159" customFormat="1" ht="24.75" customHeight="1">
      <c r="A363" s="448" t="s">
        <v>386</v>
      </c>
      <c r="B363" s="449">
        <v>1</v>
      </c>
      <c r="C363" s="450">
        <f>C364</f>
        <v>63.556699999999999</v>
      </c>
      <c r="D363" s="450"/>
      <c r="E363" s="449">
        <v>1</v>
      </c>
      <c r="F363" s="451">
        <f>F364</f>
        <v>94.638099999999994</v>
      </c>
      <c r="G363" s="452">
        <f>G364</f>
        <v>63.556699999999999</v>
      </c>
      <c r="H363" s="451">
        <f>H364</f>
        <v>60.556699999999999</v>
      </c>
      <c r="I363" s="452">
        <f t="shared" ref="I363:I368" si="189">H363-C363</f>
        <v>-3</v>
      </c>
      <c r="J363" s="453">
        <f>I363/C363</f>
        <v>-4.7201947237663376E-2</v>
      </c>
      <c r="K363" s="451">
        <f>K364</f>
        <v>60.556700000000006</v>
      </c>
      <c r="L363" s="451">
        <f>L364</f>
        <v>6.67</v>
      </c>
      <c r="M363" s="451">
        <f t="shared" ref="M363:Z363" si="190">M364</f>
        <v>6.67</v>
      </c>
      <c r="N363" s="451">
        <f t="shared" si="190"/>
        <v>6.66</v>
      </c>
      <c r="O363" s="451">
        <f>SUM(L363:N363)</f>
        <v>20</v>
      </c>
      <c r="P363" s="451">
        <f t="shared" si="190"/>
        <v>4.5063000000000004</v>
      </c>
      <c r="Q363" s="451">
        <f t="shared" si="190"/>
        <v>4.5063000000000004</v>
      </c>
      <c r="R363" s="451">
        <f t="shared" si="190"/>
        <v>4.5063000000000004</v>
      </c>
      <c r="S363" s="451">
        <f>SUM(P363:R363)</f>
        <v>13.518900000000002</v>
      </c>
      <c r="T363" s="451">
        <f t="shared" si="190"/>
        <v>4.5063000000000004</v>
      </c>
      <c r="U363" s="451">
        <f t="shared" si="190"/>
        <v>4.5063000000000004</v>
      </c>
      <c r="V363" s="451">
        <f t="shared" si="190"/>
        <v>4.5063000000000004</v>
      </c>
      <c r="W363" s="451">
        <f>SUM(T363:V363)</f>
        <v>13.518900000000002</v>
      </c>
      <c r="X363" s="451">
        <f t="shared" si="190"/>
        <v>4.5063000000000004</v>
      </c>
      <c r="Y363" s="451">
        <f t="shared" si="190"/>
        <v>4.5063000000000004</v>
      </c>
      <c r="Z363" s="451">
        <f t="shared" si="190"/>
        <v>4.5063000000000004</v>
      </c>
      <c r="AA363" s="451">
        <f>SUM(X363:Z363)</f>
        <v>13.518900000000002</v>
      </c>
      <c r="AB363" s="454"/>
    </row>
    <row r="364" spans="1:28" s="1" customFormat="1" ht="89.25" customHeight="1">
      <c r="A364" s="338" t="s">
        <v>387</v>
      </c>
      <c r="B364" s="346">
        <v>1</v>
      </c>
      <c r="C364" s="455">
        <v>63.556699999999999</v>
      </c>
      <c r="D364" s="455"/>
      <c r="E364" s="346">
        <v>1</v>
      </c>
      <c r="F364" s="456">
        <v>94.638099999999994</v>
      </c>
      <c r="G364" s="360">
        <v>63.556699999999999</v>
      </c>
      <c r="H364" s="457">
        <v>60.556699999999999</v>
      </c>
      <c r="I364" s="340">
        <f t="shared" si="189"/>
        <v>-3</v>
      </c>
      <c r="J364" s="458">
        <f>I364/C364</f>
        <v>-4.7201947237663376E-2</v>
      </c>
      <c r="K364" s="231">
        <f>O364+S364+W364+AA364</f>
        <v>60.556700000000006</v>
      </c>
      <c r="L364" s="459">
        <v>6.67</v>
      </c>
      <c r="M364" s="459">
        <v>6.67</v>
      </c>
      <c r="N364" s="459">
        <v>6.66</v>
      </c>
      <c r="O364" s="459">
        <f>SUM(L364:N364)</f>
        <v>20</v>
      </c>
      <c r="P364" s="460">
        <v>4.5063000000000004</v>
      </c>
      <c r="Q364" s="460">
        <v>4.5063000000000004</v>
      </c>
      <c r="R364" s="460">
        <v>4.5063000000000004</v>
      </c>
      <c r="S364" s="460">
        <f>SUM(P364:R364)</f>
        <v>13.518900000000002</v>
      </c>
      <c r="T364" s="460">
        <v>4.5063000000000004</v>
      </c>
      <c r="U364" s="460">
        <v>4.5063000000000004</v>
      </c>
      <c r="V364" s="460">
        <v>4.5063000000000004</v>
      </c>
      <c r="W364" s="460">
        <f>SUM(T364:V364)</f>
        <v>13.518900000000002</v>
      </c>
      <c r="X364" s="460">
        <v>4.5063000000000004</v>
      </c>
      <c r="Y364" s="460">
        <v>4.5063000000000004</v>
      </c>
      <c r="Z364" s="460">
        <v>4.5063000000000004</v>
      </c>
      <c r="AA364" s="460">
        <f>SUM(X364:Z364)</f>
        <v>13.518900000000002</v>
      </c>
      <c r="AB364" s="345" t="s">
        <v>388</v>
      </c>
    </row>
    <row r="365" spans="1:28" s="1" customFormat="1" ht="26.25" customHeight="1">
      <c r="A365" s="461" t="s">
        <v>389</v>
      </c>
      <c r="B365" s="462">
        <v>1</v>
      </c>
      <c r="C365" s="463">
        <v>26.96</v>
      </c>
      <c r="D365" s="463"/>
      <c r="E365" s="464">
        <v>1</v>
      </c>
      <c r="F365" s="465">
        <f>F366</f>
        <v>50.5</v>
      </c>
      <c r="G365" s="465">
        <f>G366</f>
        <v>26.96</v>
      </c>
      <c r="H365" s="465">
        <f>H366</f>
        <v>26.96</v>
      </c>
      <c r="I365" s="466">
        <f t="shared" si="189"/>
        <v>0</v>
      </c>
      <c r="J365" s="467">
        <f>I365/B365</f>
        <v>0</v>
      </c>
      <c r="K365" s="468">
        <f>K366</f>
        <v>26.96</v>
      </c>
      <c r="L365" s="465">
        <f t="shared" ref="L365:AA365" si="191">L366</f>
        <v>0</v>
      </c>
      <c r="M365" s="465">
        <f t="shared" si="191"/>
        <v>0</v>
      </c>
      <c r="N365" s="465">
        <f t="shared" si="191"/>
        <v>0</v>
      </c>
      <c r="O365" s="465">
        <f t="shared" si="191"/>
        <v>0</v>
      </c>
      <c r="P365" s="465">
        <f t="shared" si="191"/>
        <v>26.96</v>
      </c>
      <c r="Q365" s="465">
        <f t="shared" si="191"/>
        <v>0</v>
      </c>
      <c r="R365" s="465">
        <f t="shared" si="191"/>
        <v>0</v>
      </c>
      <c r="S365" s="465">
        <f>S366</f>
        <v>26.96</v>
      </c>
      <c r="T365" s="465">
        <f t="shared" si="191"/>
        <v>0</v>
      </c>
      <c r="U365" s="465">
        <f t="shared" si="191"/>
        <v>0</v>
      </c>
      <c r="V365" s="465">
        <f t="shared" si="191"/>
        <v>0</v>
      </c>
      <c r="W365" s="465">
        <f t="shared" si="191"/>
        <v>0</v>
      </c>
      <c r="X365" s="465">
        <f t="shared" si="191"/>
        <v>0</v>
      </c>
      <c r="Y365" s="465">
        <f t="shared" si="191"/>
        <v>0</v>
      </c>
      <c r="Z365" s="465">
        <f t="shared" si="191"/>
        <v>0</v>
      </c>
      <c r="AA365" s="465">
        <f t="shared" si="191"/>
        <v>0</v>
      </c>
      <c r="AB365" s="469"/>
    </row>
    <row r="366" spans="1:28" s="1" customFormat="1" ht="168">
      <c r="A366" s="338" t="s">
        <v>390</v>
      </c>
      <c r="B366" s="346">
        <v>1</v>
      </c>
      <c r="C366" s="470">
        <v>26.96</v>
      </c>
      <c r="D366" s="470"/>
      <c r="E366" s="346">
        <v>1</v>
      </c>
      <c r="F366" s="471">
        <v>50.5</v>
      </c>
      <c r="G366" s="472">
        <v>26.96</v>
      </c>
      <c r="H366" s="473">
        <v>26.96</v>
      </c>
      <c r="I366" s="340">
        <f t="shared" si="189"/>
        <v>0</v>
      </c>
      <c r="J366" s="458">
        <f>I366/C366</f>
        <v>0</v>
      </c>
      <c r="K366" s="231">
        <f>O366+S366+W366+AA366</f>
        <v>26.96</v>
      </c>
      <c r="L366" s="231"/>
      <c r="M366" s="231"/>
      <c r="N366" s="231"/>
      <c r="O366" s="231"/>
      <c r="P366" s="231">
        <v>26.96</v>
      </c>
      <c r="Q366" s="231"/>
      <c r="R366" s="231"/>
      <c r="S366" s="231">
        <f>SUM(P366:R366)</f>
        <v>26.96</v>
      </c>
      <c r="T366" s="231"/>
      <c r="U366" s="231"/>
      <c r="V366" s="231"/>
      <c r="W366" s="231">
        <f>SUM(T366:V366)</f>
        <v>0</v>
      </c>
      <c r="X366" s="231"/>
      <c r="Y366" s="231"/>
      <c r="Z366" s="231"/>
      <c r="AA366" s="231">
        <f>SUM(X366:Z366)</f>
        <v>0</v>
      </c>
      <c r="AB366" s="345" t="s">
        <v>391</v>
      </c>
    </row>
    <row r="367" spans="1:28" s="1" customFormat="1" ht="48" customHeight="1">
      <c r="A367" s="474" t="s">
        <v>392</v>
      </c>
      <c r="B367" s="475"/>
      <c r="C367" s="476">
        <f>C368+C377</f>
        <v>60.9377</v>
      </c>
      <c r="D367" s="476"/>
      <c r="E367" s="476">
        <f>E368+E377</f>
        <v>13</v>
      </c>
      <c r="F367" s="476">
        <f>F368+F377</f>
        <v>128.8467</v>
      </c>
      <c r="G367" s="476">
        <f>G368+G377</f>
        <v>45.886099999999999</v>
      </c>
      <c r="H367" s="476">
        <f>H368+H377</f>
        <v>22.886099999999999</v>
      </c>
      <c r="I367" s="476">
        <f t="shared" si="189"/>
        <v>-38.051600000000001</v>
      </c>
      <c r="J367" s="244">
        <f>I367/C367</f>
        <v>-0.62443446339458164</v>
      </c>
      <c r="K367" s="476">
        <f>K368+K377</f>
        <v>22.886099999999999</v>
      </c>
      <c r="L367" s="476">
        <f t="shared" ref="L367:AA367" si="192">L368+L377</f>
        <v>15.787700000000001</v>
      </c>
      <c r="M367" s="476">
        <f t="shared" si="192"/>
        <v>0.16669999999999999</v>
      </c>
      <c r="N367" s="476">
        <f t="shared" si="192"/>
        <v>0.1666</v>
      </c>
      <c r="O367" s="476">
        <f>O368+O377</f>
        <v>16.121000000000002</v>
      </c>
      <c r="P367" s="476">
        <f t="shared" si="192"/>
        <v>3.6606999999999998</v>
      </c>
      <c r="Q367" s="476">
        <f t="shared" si="192"/>
        <v>0.3856</v>
      </c>
      <c r="R367" s="476">
        <f t="shared" si="192"/>
        <v>0.3856</v>
      </c>
      <c r="S367" s="476">
        <f t="shared" si="192"/>
        <v>4.4318999999999997</v>
      </c>
      <c r="T367" s="476">
        <f t="shared" si="192"/>
        <v>0.39560000000000001</v>
      </c>
      <c r="U367" s="476">
        <f t="shared" si="192"/>
        <v>0.3856</v>
      </c>
      <c r="V367" s="476">
        <f t="shared" si="192"/>
        <v>0.38550000000000001</v>
      </c>
      <c r="W367" s="476">
        <f t="shared" si="192"/>
        <v>1.1667000000000001</v>
      </c>
      <c r="X367" s="476">
        <f t="shared" si="192"/>
        <v>0.39550000000000002</v>
      </c>
      <c r="Y367" s="476">
        <f t="shared" si="192"/>
        <v>0.38550000000000001</v>
      </c>
      <c r="Z367" s="476">
        <f t="shared" si="192"/>
        <v>0.38550000000000001</v>
      </c>
      <c r="AA367" s="476">
        <f t="shared" si="192"/>
        <v>1.1665000000000001</v>
      </c>
      <c r="AB367" s="477"/>
    </row>
    <row r="368" spans="1:28" s="484" customFormat="1" ht="32.25" customHeight="1">
      <c r="A368" s="478" t="s">
        <v>393</v>
      </c>
      <c r="B368" s="479"/>
      <c r="C368" s="480">
        <f>C372</f>
        <v>25.066000000000003</v>
      </c>
      <c r="D368" s="480"/>
      <c r="E368" s="479">
        <v>4</v>
      </c>
      <c r="F368" s="481">
        <f>F372</f>
        <v>58.118400000000001</v>
      </c>
      <c r="G368" s="481">
        <f>G372</f>
        <v>18.621000000000002</v>
      </c>
      <c r="H368" s="481">
        <f>H372</f>
        <v>13.621</v>
      </c>
      <c r="I368" s="481">
        <f t="shared" si="189"/>
        <v>-11.445000000000002</v>
      </c>
      <c r="J368" s="482">
        <f>I368/C368</f>
        <v>-0.45659459028165644</v>
      </c>
      <c r="K368" s="481">
        <f>K372</f>
        <v>13.621</v>
      </c>
      <c r="L368" s="481">
        <f t="shared" ref="L368:AA368" si="193">L372</f>
        <v>13.621</v>
      </c>
      <c r="M368" s="481">
        <f t="shared" si="193"/>
        <v>0</v>
      </c>
      <c r="N368" s="481">
        <f t="shared" si="193"/>
        <v>0</v>
      </c>
      <c r="O368" s="481">
        <f t="shared" si="193"/>
        <v>13.621</v>
      </c>
      <c r="P368" s="481">
        <f t="shared" si="193"/>
        <v>0</v>
      </c>
      <c r="Q368" s="481">
        <f t="shared" si="193"/>
        <v>0</v>
      </c>
      <c r="R368" s="481">
        <f t="shared" si="193"/>
        <v>0</v>
      </c>
      <c r="S368" s="481">
        <f t="shared" si="193"/>
        <v>0</v>
      </c>
      <c r="T368" s="481">
        <f t="shared" si="193"/>
        <v>0</v>
      </c>
      <c r="U368" s="481">
        <f t="shared" si="193"/>
        <v>0</v>
      </c>
      <c r="V368" s="481">
        <f t="shared" si="193"/>
        <v>0</v>
      </c>
      <c r="W368" s="481">
        <f t="shared" si="193"/>
        <v>0</v>
      </c>
      <c r="X368" s="481">
        <f t="shared" si="193"/>
        <v>0</v>
      </c>
      <c r="Y368" s="481">
        <f t="shared" si="193"/>
        <v>0</v>
      </c>
      <c r="Z368" s="481">
        <f t="shared" si="193"/>
        <v>0</v>
      </c>
      <c r="AA368" s="481">
        <f t="shared" si="193"/>
        <v>0</v>
      </c>
      <c r="AB368" s="483"/>
    </row>
    <row r="369" spans="1:28" s="1" customFormat="1" ht="27.75" customHeight="1">
      <c r="A369" s="435" t="s">
        <v>269</v>
      </c>
      <c r="B369" s="436"/>
      <c r="C369" s="436"/>
      <c r="D369" s="436"/>
      <c r="E369" s="436"/>
      <c r="F369" s="437"/>
      <c r="G369" s="485"/>
      <c r="H369" s="437"/>
      <c r="I369" s="486"/>
      <c r="J369" s="487"/>
      <c r="K369" s="437"/>
      <c r="L369" s="437"/>
      <c r="M369" s="437"/>
      <c r="N369" s="437"/>
      <c r="O369" s="437"/>
      <c r="P369" s="437"/>
      <c r="Q369" s="437"/>
      <c r="R369" s="437"/>
      <c r="S369" s="437"/>
      <c r="T369" s="437"/>
      <c r="U369" s="437"/>
      <c r="V369" s="437"/>
      <c r="W369" s="437"/>
      <c r="X369" s="437"/>
      <c r="Y369" s="437"/>
      <c r="Z369" s="437"/>
      <c r="AA369" s="437"/>
      <c r="AB369" s="365"/>
    </row>
    <row r="370" spans="1:28" s="484" customFormat="1" ht="44.25" customHeight="1">
      <c r="A370" s="93" t="s">
        <v>394</v>
      </c>
      <c r="B370" s="197"/>
      <c r="C370" s="199"/>
      <c r="D370" s="199"/>
      <c r="E370" s="197"/>
      <c r="F370" s="292"/>
      <c r="G370" s="488"/>
      <c r="H370" s="292"/>
      <c r="I370" s="222"/>
      <c r="J370" s="222"/>
      <c r="K370" s="292"/>
      <c r="L370" s="292"/>
      <c r="M370" s="292"/>
      <c r="N370" s="292"/>
      <c r="O370" s="292"/>
      <c r="P370" s="292"/>
      <c r="Q370" s="292"/>
      <c r="R370" s="292"/>
      <c r="S370" s="292"/>
      <c r="T370" s="292"/>
      <c r="U370" s="292"/>
      <c r="V370" s="292"/>
      <c r="W370" s="292"/>
      <c r="X370" s="292"/>
      <c r="Y370" s="292"/>
      <c r="Z370" s="292"/>
      <c r="AA370" s="292"/>
      <c r="AB370" s="199"/>
    </row>
    <row r="371" spans="1:28" s="484" customFormat="1" ht="43.5" customHeight="1">
      <c r="A371" s="93" t="s">
        <v>395</v>
      </c>
      <c r="B371" s="197"/>
      <c r="C371" s="199"/>
      <c r="D371" s="199"/>
      <c r="E371" s="197"/>
      <c r="F371" s="292"/>
      <c r="G371" s="488"/>
      <c r="H371" s="292"/>
      <c r="I371" s="222"/>
      <c r="J371" s="222"/>
      <c r="K371" s="292"/>
      <c r="L371" s="292"/>
      <c r="M371" s="292"/>
      <c r="N371" s="292"/>
      <c r="O371" s="292"/>
      <c r="P371" s="292"/>
      <c r="Q371" s="292"/>
      <c r="R371" s="292"/>
      <c r="S371" s="292"/>
      <c r="T371" s="292"/>
      <c r="U371" s="292"/>
      <c r="V371" s="292"/>
      <c r="W371" s="292"/>
      <c r="X371" s="292"/>
      <c r="Y371" s="292"/>
      <c r="Z371" s="292"/>
      <c r="AA371" s="292"/>
      <c r="AB371" s="199"/>
    </row>
    <row r="372" spans="1:28" s="484" customFormat="1" ht="35.25" customHeight="1">
      <c r="A372" s="489" t="s">
        <v>386</v>
      </c>
      <c r="B372" s="490">
        <f>SUM(B373:B376)</f>
        <v>2</v>
      </c>
      <c r="C372" s="491">
        <f>SUM(C373:C376)</f>
        <v>25.066000000000003</v>
      </c>
      <c r="D372" s="490"/>
      <c r="E372" s="490">
        <f>SUM(E373:E376)</f>
        <v>4</v>
      </c>
      <c r="F372" s="491">
        <f>SUM(F373:F376)</f>
        <v>58.118400000000001</v>
      </c>
      <c r="G372" s="491">
        <f>SUM(G373:G376)</f>
        <v>18.621000000000002</v>
      </c>
      <c r="H372" s="491">
        <f>SUM(H373:H376)</f>
        <v>13.621</v>
      </c>
      <c r="I372" s="492">
        <f>H372-C372</f>
        <v>-11.445000000000002</v>
      </c>
      <c r="J372" s="493">
        <f>I372/C372</f>
        <v>-0.45659459028165644</v>
      </c>
      <c r="K372" s="491">
        <f>SUM(K373:K376)</f>
        <v>13.621</v>
      </c>
      <c r="L372" s="491">
        <f t="shared" ref="L372:AA372" si="194">SUM(L373:L376)</f>
        <v>13.621</v>
      </c>
      <c r="M372" s="491">
        <f t="shared" si="194"/>
        <v>0</v>
      </c>
      <c r="N372" s="491">
        <f t="shared" si="194"/>
        <v>0</v>
      </c>
      <c r="O372" s="491">
        <f t="shared" si="194"/>
        <v>13.621</v>
      </c>
      <c r="P372" s="491">
        <f t="shared" si="194"/>
        <v>0</v>
      </c>
      <c r="Q372" s="491">
        <f t="shared" si="194"/>
        <v>0</v>
      </c>
      <c r="R372" s="491">
        <f t="shared" si="194"/>
        <v>0</v>
      </c>
      <c r="S372" s="491">
        <f>SUM(S373:S376)</f>
        <v>0</v>
      </c>
      <c r="T372" s="491">
        <f t="shared" si="194"/>
        <v>0</v>
      </c>
      <c r="U372" s="491">
        <f t="shared" si="194"/>
        <v>0</v>
      </c>
      <c r="V372" s="491">
        <f t="shared" si="194"/>
        <v>0</v>
      </c>
      <c r="W372" s="491">
        <f t="shared" si="194"/>
        <v>0</v>
      </c>
      <c r="X372" s="491">
        <f t="shared" si="194"/>
        <v>0</v>
      </c>
      <c r="Y372" s="491">
        <f t="shared" si="194"/>
        <v>0</v>
      </c>
      <c r="Z372" s="491">
        <f t="shared" si="194"/>
        <v>0</v>
      </c>
      <c r="AA372" s="491">
        <f t="shared" si="194"/>
        <v>0</v>
      </c>
      <c r="AB372" s="494"/>
    </row>
    <row r="373" spans="1:28" s="484" customFormat="1" ht="129" customHeight="1">
      <c r="A373" s="338" t="s">
        <v>396</v>
      </c>
      <c r="B373" s="62">
        <v>1</v>
      </c>
      <c r="C373" s="495">
        <v>14.490500000000001</v>
      </c>
      <c r="D373" s="495"/>
      <c r="E373" s="62">
        <v>1</v>
      </c>
      <c r="F373" s="456">
        <v>16.6417</v>
      </c>
      <c r="G373" s="351">
        <v>10.121</v>
      </c>
      <c r="H373" s="4">
        <v>5.1210000000000004</v>
      </c>
      <c r="I373" s="58">
        <f>H373-C373</f>
        <v>-9.3695000000000004</v>
      </c>
      <c r="J373" s="496">
        <f>I373/C373</f>
        <v>-0.64659604568510398</v>
      </c>
      <c r="K373" s="231">
        <f>O373+S373+W373+AA373</f>
        <v>5.1210000000000004</v>
      </c>
      <c r="L373" s="231">
        <v>5.1210000000000004</v>
      </c>
      <c r="M373" s="231"/>
      <c r="N373" s="231"/>
      <c r="O373" s="231">
        <f>SUM(L373:N373)</f>
        <v>5.1210000000000004</v>
      </c>
      <c r="P373" s="231"/>
      <c r="Q373" s="231"/>
      <c r="R373" s="231"/>
      <c r="S373" s="231"/>
      <c r="T373" s="231"/>
      <c r="U373" s="231"/>
      <c r="V373" s="231"/>
      <c r="W373" s="231"/>
      <c r="X373" s="231"/>
      <c r="Y373" s="231"/>
      <c r="Z373" s="231"/>
      <c r="AA373" s="231"/>
      <c r="AB373" s="497" t="s">
        <v>397</v>
      </c>
    </row>
    <row r="374" spans="1:28" s="484" customFormat="1" ht="106.5" customHeight="1">
      <c r="A374" s="338" t="s">
        <v>398</v>
      </c>
      <c r="B374" s="62">
        <v>1</v>
      </c>
      <c r="C374" s="495">
        <v>10.5755</v>
      </c>
      <c r="D374" s="495"/>
      <c r="E374" s="62">
        <v>1</v>
      </c>
      <c r="F374" s="456">
        <v>16.8</v>
      </c>
      <c r="G374" s="351">
        <v>8.5</v>
      </c>
      <c r="H374" s="498">
        <v>8.5</v>
      </c>
      <c r="I374" s="58">
        <f>H374-C374</f>
        <v>-2.0754999999999999</v>
      </c>
      <c r="J374" s="496">
        <f>I374/C374</f>
        <v>-0.19625549619403337</v>
      </c>
      <c r="K374" s="231">
        <f>O374+S374+W374+AA374</f>
        <v>8.5</v>
      </c>
      <c r="L374" s="231">
        <v>8.5</v>
      </c>
      <c r="M374" s="231"/>
      <c r="N374" s="231"/>
      <c r="O374" s="231">
        <f>SUM(L374:N374)</f>
        <v>8.5</v>
      </c>
      <c r="P374" s="231"/>
      <c r="Q374" s="231"/>
      <c r="R374" s="231"/>
      <c r="S374" s="231"/>
      <c r="T374" s="231"/>
      <c r="U374" s="231"/>
      <c r="V374" s="231"/>
      <c r="W374" s="231"/>
      <c r="X374" s="231"/>
      <c r="Y374" s="231"/>
      <c r="Z374" s="231"/>
      <c r="AA374" s="231"/>
      <c r="AB374" s="499" t="s">
        <v>399</v>
      </c>
    </row>
    <row r="375" spans="1:28" s="484" customFormat="1" ht="132.75" customHeight="1">
      <c r="A375" s="338" t="s">
        <v>400</v>
      </c>
      <c r="B375" s="62"/>
      <c r="C375" s="495"/>
      <c r="D375" s="495"/>
      <c r="E375" s="62">
        <v>1</v>
      </c>
      <c r="F375" s="456">
        <v>12.432</v>
      </c>
      <c r="G375" s="351"/>
      <c r="H375" s="2"/>
      <c r="I375" s="58"/>
      <c r="J375" s="496"/>
      <c r="K375" s="500"/>
      <c r="L375" s="500"/>
      <c r="M375" s="500"/>
      <c r="N375" s="500"/>
      <c r="O375" s="500"/>
      <c r="P375" s="500"/>
      <c r="Q375" s="500"/>
      <c r="R375" s="500"/>
      <c r="S375" s="500"/>
      <c r="T375" s="500"/>
      <c r="U375" s="500"/>
      <c r="V375" s="500"/>
      <c r="W375" s="500"/>
      <c r="X375" s="500"/>
      <c r="Y375" s="500"/>
      <c r="Z375" s="500"/>
      <c r="AA375" s="500"/>
      <c r="AB375" s="93" t="s">
        <v>401</v>
      </c>
    </row>
    <row r="376" spans="1:28" s="484" customFormat="1" ht="117" customHeight="1">
      <c r="A376" s="338" t="s">
        <v>402</v>
      </c>
      <c r="B376" s="62"/>
      <c r="C376" s="495"/>
      <c r="D376" s="495"/>
      <c r="E376" s="62">
        <v>1</v>
      </c>
      <c r="F376" s="456">
        <v>12.2447</v>
      </c>
      <c r="G376" s="351"/>
      <c r="H376" s="351"/>
      <c r="I376" s="58"/>
      <c r="J376" s="496"/>
      <c r="K376" s="351"/>
      <c r="L376" s="351"/>
      <c r="M376" s="351"/>
      <c r="N376" s="351"/>
      <c r="O376" s="351"/>
      <c r="P376" s="351"/>
      <c r="Q376" s="351"/>
      <c r="R376" s="351"/>
      <c r="S376" s="351"/>
      <c r="T376" s="351"/>
      <c r="U376" s="351"/>
      <c r="V376" s="351"/>
      <c r="W376" s="351"/>
      <c r="X376" s="351"/>
      <c r="Y376" s="351"/>
      <c r="Z376" s="351"/>
      <c r="AA376" s="351"/>
      <c r="AB376" s="93" t="s">
        <v>403</v>
      </c>
    </row>
    <row r="377" spans="1:28" s="484" customFormat="1" ht="36" customHeight="1">
      <c r="A377" s="501" t="s">
        <v>404</v>
      </c>
      <c r="B377" s="502">
        <f>B390+B380</f>
        <v>8</v>
      </c>
      <c r="C377" s="503">
        <f>C390+C380</f>
        <v>35.871699999999997</v>
      </c>
      <c r="D377" s="503"/>
      <c r="E377" s="502">
        <f>E390+E380</f>
        <v>9</v>
      </c>
      <c r="F377" s="504">
        <f>F380+F390</f>
        <v>70.728300000000004</v>
      </c>
      <c r="G377" s="504">
        <f>G380+G390</f>
        <v>27.2651</v>
      </c>
      <c r="H377" s="504">
        <f>H380+H390</f>
        <v>9.2651000000000003</v>
      </c>
      <c r="I377" s="504">
        <f>H377-C377</f>
        <v>-26.606599999999997</v>
      </c>
      <c r="J377" s="505">
        <f>I377/C377</f>
        <v>-0.74171561425859378</v>
      </c>
      <c r="K377" s="504">
        <f>K380+K390</f>
        <v>9.2651000000000003</v>
      </c>
      <c r="L377" s="504">
        <f t="shared" ref="L377:AA377" si="195">L380+L390</f>
        <v>2.1667000000000001</v>
      </c>
      <c r="M377" s="504">
        <f t="shared" si="195"/>
        <v>0.16669999999999999</v>
      </c>
      <c r="N377" s="504">
        <f t="shared" si="195"/>
        <v>0.1666</v>
      </c>
      <c r="O377" s="504">
        <f>O380+O390</f>
        <v>2.5</v>
      </c>
      <c r="P377" s="504">
        <f t="shared" si="195"/>
        <v>3.6606999999999998</v>
      </c>
      <c r="Q377" s="504">
        <f t="shared" si="195"/>
        <v>0.3856</v>
      </c>
      <c r="R377" s="504">
        <f t="shared" si="195"/>
        <v>0.3856</v>
      </c>
      <c r="S377" s="504">
        <f t="shared" si="195"/>
        <v>4.4318999999999997</v>
      </c>
      <c r="T377" s="504">
        <f t="shared" si="195"/>
        <v>0.39560000000000001</v>
      </c>
      <c r="U377" s="504">
        <f t="shared" si="195"/>
        <v>0.3856</v>
      </c>
      <c r="V377" s="504">
        <f t="shared" si="195"/>
        <v>0.38550000000000001</v>
      </c>
      <c r="W377" s="504">
        <f t="shared" si="195"/>
        <v>1.1667000000000001</v>
      </c>
      <c r="X377" s="504">
        <f t="shared" si="195"/>
        <v>0.39550000000000002</v>
      </c>
      <c r="Y377" s="504">
        <f t="shared" si="195"/>
        <v>0.38550000000000001</v>
      </c>
      <c r="Z377" s="504">
        <f t="shared" si="195"/>
        <v>0.38550000000000001</v>
      </c>
      <c r="AA377" s="504">
        <f t="shared" si="195"/>
        <v>1.1665000000000001</v>
      </c>
      <c r="AB377" s="506"/>
    </row>
    <row r="378" spans="1:28" s="484" customFormat="1" ht="43.5" customHeight="1">
      <c r="A378" s="126" t="s">
        <v>405</v>
      </c>
      <c r="B378" s="346"/>
      <c r="C378" s="365"/>
      <c r="D378" s="365"/>
      <c r="E378" s="346"/>
      <c r="F378" s="340"/>
      <c r="G378" s="507"/>
      <c r="H378" s="340"/>
      <c r="I378" s="508"/>
      <c r="J378" s="508"/>
      <c r="K378" s="340"/>
      <c r="L378" s="340"/>
      <c r="M378" s="340"/>
      <c r="N378" s="340"/>
      <c r="O378" s="340"/>
      <c r="P378" s="340"/>
      <c r="Q378" s="340"/>
      <c r="R378" s="340"/>
      <c r="S378" s="340"/>
      <c r="T378" s="340"/>
      <c r="U378" s="340"/>
      <c r="V378" s="340"/>
      <c r="W378" s="340"/>
      <c r="X378" s="340"/>
      <c r="Y378" s="340"/>
      <c r="Z378" s="340"/>
      <c r="AA378" s="340"/>
      <c r="AB378" s="365"/>
    </row>
    <row r="379" spans="1:28" s="484" customFormat="1" ht="45" customHeight="1">
      <c r="A379" s="126" t="s">
        <v>406</v>
      </c>
      <c r="B379" s="346"/>
      <c r="C379" s="365"/>
      <c r="D379" s="365"/>
      <c r="E379" s="346"/>
      <c r="F379" s="340"/>
      <c r="G379" s="507"/>
      <c r="H379" s="340"/>
      <c r="I379" s="508"/>
      <c r="J379" s="508"/>
      <c r="K379" s="340"/>
      <c r="L379" s="340"/>
      <c r="M379" s="340"/>
      <c r="N379" s="340"/>
      <c r="O379" s="340"/>
      <c r="P379" s="340"/>
      <c r="Q379" s="340"/>
      <c r="R379" s="340"/>
      <c r="S379" s="340"/>
      <c r="T379" s="340"/>
      <c r="U379" s="340"/>
      <c r="V379" s="340"/>
      <c r="W379" s="340"/>
      <c r="X379" s="340"/>
      <c r="Y379" s="340"/>
      <c r="Z379" s="340"/>
      <c r="AA379" s="340"/>
      <c r="AB379" s="365"/>
    </row>
    <row r="380" spans="1:28" s="484" customFormat="1" ht="27.75" customHeight="1">
      <c r="A380" s="509" t="s">
        <v>386</v>
      </c>
      <c r="B380" s="510">
        <f>SUM(B381:B389)</f>
        <v>6</v>
      </c>
      <c r="C380" s="511">
        <f>SUM(C381:C389)</f>
        <v>32.6066</v>
      </c>
      <c r="D380" s="511"/>
      <c r="E380" s="510">
        <f>SUM(E381:E389)</f>
        <v>7</v>
      </c>
      <c r="F380" s="512">
        <f>SUM(F381:F389)</f>
        <v>67.078299999999999</v>
      </c>
      <c r="G380" s="512">
        <f>SUM(G381:G389)</f>
        <v>24</v>
      </c>
      <c r="H380" s="512">
        <f>SUM(H381:H389)</f>
        <v>6</v>
      </c>
      <c r="I380" s="513">
        <f t="shared" ref="I380:I385" si="196">H380-C380</f>
        <v>-26.6066</v>
      </c>
      <c r="J380" s="514">
        <f>I380/C380</f>
        <v>-0.81598817417332692</v>
      </c>
      <c r="K380" s="512">
        <f>SUM(K381:K389)</f>
        <v>6</v>
      </c>
      <c r="L380" s="512">
        <f t="shared" ref="L380:Z380" si="197">SUM(L381:L389)</f>
        <v>2.1667000000000001</v>
      </c>
      <c r="M380" s="512">
        <f t="shared" si="197"/>
        <v>0.16669999999999999</v>
      </c>
      <c r="N380" s="512">
        <f t="shared" si="197"/>
        <v>0.1666</v>
      </c>
      <c r="O380" s="512">
        <f>SUM(L380:N380)</f>
        <v>2.5</v>
      </c>
      <c r="P380" s="512">
        <f t="shared" si="197"/>
        <v>0.39560000000000001</v>
      </c>
      <c r="Q380" s="512">
        <f t="shared" si="197"/>
        <v>0.3856</v>
      </c>
      <c r="R380" s="512">
        <f t="shared" si="197"/>
        <v>0.3856</v>
      </c>
      <c r="S380" s="512">
        <f>SUM(P380:R380)</f>
        <v>1.1668000000000001</v>
      </c>
      <c r="T380" s="512">
        <f t="shared" si="197"/>
        <v>0.39560000000000001</v>
      </c>
      <c r="U380" s="512">
        <f t="shared" si="197"/>
        <v>0.3856</v>
      </c>
      <c r="V380" s="512">
        <f t="shared" si="197"/>
        <v>0.38550000000000001</v>
      </c>
      <c r="W380" s="512">
        <f>SUM(T380:V380)</f>
        <v>1.1667000000000001</v>
      </c>
      <c r="X380" s="512">
        <f t="shared" si="197"/>
        <v>0.39550000000000002</v>
      </c>
      <c r="Y380" s="512">
        <f t="shared" si="197"/>
        <v>0.38550000000000001</v>
      </c>
      <c r="Z380" s="512">
        <f t="shared" si="197"/>
        <v>0.38550000000000001</v>
      </c>
      <c r="AA380" s="512">
        <f>SUM(X380:Z380)</f>
        <v>1.1665000000000001</v>
      </c>
      <c r="AB380" s="515"/>
    </row>
    <row r="381" spans="1:28" s="484" customFormat="1" ht="192">
      <c r="A381" s="338" t="s">
        <v>407</v>
      </c>
      <c r="B381" s="346"/>
      <c r="C381" s="348"/>
      <c r="D381" s="348"/>
      <c r="E381" s="346">
        <v>1</v>
      </c>
      <c r="F381" s="340">
        <v>12</v>
      </c>
      <c r="G381" s="348">
        <v>8</v>
      </c>
      <c r="H381" s="498">
        <v>0</v>
      </c>
      <c r="I381" s="335">
        <f t="shared" si="196"/>
        <v>0</v>
      </c>
      <c r="J381" s="516">
        <v>1</v>
      </c>
      <c r="K381" s="498">
        <f>O381+S381+W381+AA381</f>
        <v>0</v>
      </c>
      <c r="L381" s="498"/>
      <c r="M381" s="498"/>
      <c r="N381" s="498"/>
      <c r="O381" s="498"/>
      <c r="P381" s="498"/>
      <c r="Q381" s="498"/>
      <c r="R381" s="498"/>
      <c r="S381" s="498"/>
      <c r="T381" s="498"/>
      <c r="U381" s="498"/>
      <c r="V381" s="498"/>
      <c r="W381" s="498"/>
      <c r="X381" s="498"/>
      <c r="Y381" s="498"/>
      <c r="Z381" s="498"/>
      <c r="AA381" s="498"/>
      <c r="AB381" s="349" t="s">
        <v>408</v>
      </c>
    </row>
    <row r="382" spans="1:28" s="484" customFormat="1" ht="240">
      <c r="A382" s="338" t="s">
        <v>409</v>
      </c>
      <c r="B382" s="346">
        <v>1</v>
      </c>
      <c r="C382" s="348">
        <v>15</v>
      </c>
      <c r="D382" s="348"/>
      <c r="E382" s="346">
        <v>1</v>
      </c>
      <c r="F382" s="340">
        <v>40.281799999999997</v>
      </c>
      <c r="G382" s="348">
        <v>11</v>
      </c>
      <c r="H382" s="498">
        <v>3</v>
      </c>
      <c r="I382" s="335">
        <f t="shared" si="196"/>
        <v>-12</v>
      </c>
      <c r="J382" s="517">
        <f>I382/C382</f>
        <v>-0.8</v>
      </c>
      <c r="K382" s="498">
        <f t="shared" ref="K382:K389" si="198">O382+S382+W382+AA382</f>
        <v>3</v>
      </c>
      <c r="L382" s="498"/>
      <c r="M382" s="498"/>
      <c r="N382" s="498"/>
      <c r="O382" s="498"/>
      <c r="P382" s="498">
        <v>0.34</v>
      </c>
      <c r="Q382" s="498">
        <v>0.33</v>
      </c>
      <c r="R382" s="498">
        <v>0.33</v>
      </c>
      <c r="S382" s="498">
        <f>SUM(P382:R382)</f>
        <v>1</v>
      </c>
      <c r="T382" s="498">
        <v>0.34</v>
      </c>
      <c r="U382" s="498">
        <v>0.33</v>
      </c>
      <c r="V382" s="498">
        <v>0.33</v>
      </c>
      <c r="W382" s="498">
        <f>SUM(T382:V382)</f>
        <v>1</v>
      </c>
      <c r="X382" s="498">
        <v>0.34</v>
      </c>
      <c r="Y382" s="498">
        <v>0.33</v>
      </c>
      <c r="Z382" s="498">
        <v>0.33</v>
      </c>
      <c r="AA382" s="498">
        <f>SUM(X382:Z382)</f>
        <v>1</v>
      </c>
      <c r="AB382" s="349" t="s">
        <v>410</v>
      </c>
    </row>
    <row r="383" spans="1:28" s="484" customFormat="1" ht="96">
      <c r="A383" s="338" t="s">
        <v>411</v>
      </c>
      <c r="B383" s="346">
        <v>1</v>
      </c>
      <c r="C383" s="495">
        <v>2</v>
      </c>
      <c r="D383" s="495"/>
      <c r="E383" s="346">
        <v>1</v>
      </c>
      <c r="F383" s="456">
        <v>3.5465</v>
      </c>
      <c r="G383" s="351">
        <v>2</v>
      </c>
      <c r="H383" s="498">
        <v>1</v>
      </c>
      <c r="I383" s="335">
        <f t="shared" si="196"/>
        <v>-1</v>
      </c>
      <c r="J383" s="517">
        <f>I383/C383</f>
        <v>-0.5</v>
      </c>
      <c r="K383" s="498">
        <f t="shared" si="198"/>
        <v>1</v>
      </c>
      <c r="L383" s="498">
        <v>0.16669999999999999</v>
      </c>
      <c r="M383" s="498">
        <v>0.16669999999999999</v>
      </c>
      <c r="N383" s="498">
        <v>0.1666</v>
      </c>
      <c r="O383" s="498">
        <f>SUM(L383:N383)</f>
        <v>0.5</v>
      </c>
      <c r="P383" s="498">
        <v>5.5599999999999997E-2</v>
      </c>
      <c r="Q383" s="498">
        <v>5.5599999999999997E-2</v>
      </c>
      <c r="R383" s="498">
        <v>5.5599999999999997E-2</v>
      </c>
      <c r="S383" s="498">
        <f>SUM(P383:R383)</f>
        <v>0.1668</v>
      </c>
      <c r="T383" s="498">
        <v>5.5599999999999997E-2</v>
      </c>
      <c r="U383" s="498">
        <v>5.5599999999999997E-2</v>
      </c>
      <c r="V383" s="498">
        <v>5.5500000000000001E-2</v>
      </c>
      <c r="W383" s="498">
        <f>SUM(T383:V383)</f>
        <v>0.16669999999999999</v>
      </c>
      <c r="X383" s="498">
        <v>5.5500000000000001E-2</v>
      </c>
      <c r="Y383" s="498">
        <v>5.5500000000000001E-2</v>
      </c>
      <c r="Z383" s="498">
        <v>5.5500000000000001E-2</v>
      </c>
      <c r="AA383" s="498">
        <f>SUM(X383:Z383)</f>
        <v>0.16650000000000001</v>
      </c>
      <c r="AB383" s="345" t="s">
        <v>412</v>
      </c>
    </row>
    <row r="384" spans="1:28" s="484" customFormat="1" ht="215.25" customHeight="1">
      <c r="A384" s="338" t="s">
        <v>413</v>
      </c>
      <c r="B384" s="346">
        <v>1</v>
      </c>
      <c r="C384" s="348">
        <v>2.5</v>
      </c>
      <c r="D384" s="348"/>
      <c r="E384" s="346">
        <v>1</v>
      </c>
      <c r="F384" s="340">
        <v>3</v>
      </c>
      <c r="G384" s="348">
        <v>2</v>
      </c>
      <c r="H384" s="518">
        <v>1</v>
      </c>
      <c r="I384" s="335">
        <f t="shared" si="196"/>
        <v>-1.5</v>
      </c>
      <c r="J384" s="517">
        <f>I384/C384</f>
        <v>-0.6</v>
      </c>
      <c r="K384" s="498">
        <f t="shared" si="198"/>
        <v>1</v>
      </c>
      <c r="L384" s="518">
        <v>1</v>
      </c>
      <c r="M384" s="518"/>
      <c r="N384" s="518"/>
      <c r="O384" s="518">
        <f>SUM(L384:N384)</f>
        <v>1</v>
      </c>
      <c r="P384" s="518"/>
      <c r="Q384" s="518"/>
      <c r="R384" s="518"/>
      <c r="S384" s="518"/>
      <c r="T384" s="518"/>
      <c r="U384" s="518"/>
      <c r="V384" s="518"/>
      <c r="W384" s="518"/>
      <c r="X384" s="518"/>
      <c r="Y384" s="518"/>
      <c r="Z384" s="518"/>
      <c r="AA384" s="518"/>
      <c r="AB384" s="349" t="s">
        <v>414</v>
      </c>
    </row>
    <row r="385" spans="1:28" s="484" customFormat="1" ht="72.75" customHeight="1">
      <c r="A385" s="338" t="s">
        <v>415</v>
      </c>
      <c r="B385" s="346">
        <v>1</v>
      </c>
      <c r="C385" s="348">
        <v>1</v>
      </c>
      <c r="D385" s="348"/>
      <c r="E385" s="346">
        <v>1</v>
      </c>
      <c r="F385" s="340">
        <v>2</v>
      </c>
      <c r="G385" s="348">
        <v>1</v>
      </c>
      <c r="H385" s="518">
        <v>1</v>
      </c>
      <c r="I385" s="335">
        <f t="shared" si="196"/>
        <v>0</v>
      </c>
      <c r="J385" s="517">
        <f>I385/C385</f>
        <v>0</v>
      </c>
      <c r="K385" s="498">
        <f t="shared" si="198"/>
        <v>1</v>
      </c>
      <c r="L385" s="518">
        <v>1</v>
      </c>
      <c r="M385" s="518"/>
      <c r="N385" s="518"/>
      <c r="O385" s="518">
        <f>SUM(L385:N385)</f>
        <v>1</v>
      </c>
      <c r="P385" s="518"/>
      <c r="Q385" s="518"/>
      <c r="R385" s="518"/>
      <c r="S385" s="518"/>
      <c r="T385" s="518"/>
      <c r="U385" s="518"/>
      <c r="V385" s="518"/>
      <c r="W385" s="518"/>
      <c r="X385" s="518"/>
      <c r="Y385" s="518"/>
      <c r="Z385" s="518"/>
      <c r="AA385" s="518"/>
      <c r="AB385" s="349" t="s">
        <v>416</v>
      </c>
    </row>
    <row r="386" spans="1:28" s="484" customFormat="1" ht="384">
      <c r="A386" s="338" t="s">
        <v>417</v>
      </c>
      <c r="B386" s="346"/>
      <c r="C386" s="519"/>
      <c r="D386" s="519"/>
      <c r="E386" s="346">
        <v>1</v>
      </c>
      <c r="F386" s="381">
        <v>0.6</v>
      </c>
      <c r="G386" s="520"/>
      <c r="H386" s="521"/>
      <c r="I386" s="335"/>
      <c r="J386" s="517"/>
      <c r="K386" s="498">
        <f t="shared" si="198"/>
        <v>0</v>
      </c>
      <c r="L386" s="521"/>
      <c r="M386" s="521"/>
      <c r="N386" s="521"/>
      <c r="O386" s="521"/>
      <c r="P386" s="521"/>
      <c r="Q386" s="521"/>
      <c r="R386" s="521"/>
      <c r="S386" s="521"/>
      <c r="T386" s="521"/>
      <c r="U386" s="521"/>
      <c r="V386" s="521"/>
      <c r="W386" s="521"/>
      <c r="X386" s="521"/>
      <c r="Y386" s="521"/>
      <c r="Z386" s="521"/>
      <c r="AA386" s="521"/>
      <c r="AB386" s="349" t="s">
        <v>418</v>
      </c>
    </row>
    <row r="387" spans="1:28" s="484" customFormat="1" ht="336.75" customHeight="1">
      <c r="A387" s="358" t="s">
        <v>419</v>
      </c>
      <c r="B387" s="346"/>
      <c r="C387" s="519"/>
      <c r="D387" s="519"/>
      <c r="E387" s="346">
        <v>1</v>
      </c>
      <c r="F387" s="381">
        <v>5.65</v>
      </c>
      <c r="G387" s="520"/>
      <c r="H387" s="521"/>
      <c r="I387" s="335"/>
      <c r="J387" s="517"/>
      <c r="K387" s="498">
        <f t="shared" si="198"/>
        <v>0</v>
      </c>
      <c r="L387" s="521"/>
      <c r="M387" s="521"/>
      <c r="N387" s="521"/>
      <c r="O387" s="521"/>
      <c r="P387" s="521"/>
      <c r="Q387" s="521"/>
      <c r="R387" s="521"/>
      <c r="S387" s="521"/>
      <c r="T387" s="521"/>
      <c r="U387" s="521"/>
      <c r="V387" s="521"/>
      <c r="W387" s="521"/>
      <c r="X387" s="521"/>
      <c r="Y387" s="521"/>
      <c r="Z387" s="521"/>
      <c r="AA387" s="521"/>
      <c r="AB387" s="349" t="s">
        <v>420</v>
      </c>
    </row>
    <row r="388" spans="1:28" s="484" customFormat="1" ht="66.75" customHeight="1">
      <c r="A388" s="522" t="s">
        <v>421</v>
      </c>
      <c r="B388" s="523">
        <v>1</v>
      </c>
      <c r="C388" s="524">
        <v>4.8814000000000002</v>
      </c>
      <c r="D388" s="524"/>
      <c r="E388" s="523"/>
      <c r="F388" s="525">
        <v>0</v>
      </c>
      <c r="G388" s="524"/>
      <c r="H388" s="521"/>
      <c r="I388" s="335"/>
      <c r="J388" s="517"/>
      <c r="K388" s="498">
        <f t="shared" si="198"/>
        <v>0</v>
      </c>
      <c r="L388" s="521"/>
      <c r="M388" s="521"/>
      <c r="N388" s="521"/>
      <c r="O388" s="521"/>
      <c r="P388" s="521"/>
      <c r="Q388" s="521"/>
      <c r="R388" s="521"/>
      <c r="S388" s="521"/>
      <c r="T388" s="521"/>
      <c r="U388" s="521"/>
      <c r="V388" s="521"/>
      <c r="W388" s="521"/>
      <c r="X388" s="521"/>
      <c r="Y388" s="521"/>
      <c r="Z388" s="521"/>
      <c r="AA388" s="521"/>
      <c r="AB388" s="526"/>
    </row>
    <row r="389" spans="1:28" s="484" customFormat="1" ht="60.75" customHeight="1">
      <c r="A389" s="527" t="s">
        <v>422</v>
      </c>
      <c r="B389" s="523">
        <v>1</v>
      </c>
      <c r="C389" s="524">
        <v>7.2252000000000001</v>
      </c>
      <c r="D389" s="524"/>
      <c r="E389" s="523"/>
      <c r="F389" s="525">
        <v>0</v>
      </c>
      <c r="G389" s="524"/>
      <c r="H389" s="521"/>
      <c r="I389" s="335"/>
      <c r="J389" s="517"/>
      <c r="K389" s="498">
        <f t="shared" si="198"/>
        <v>0</v>
      </c>
      <c r="L389" s="521"/>
      <c r="M389" s="521"/>
      <c r="N389" s="521"/>
      <c r="O389" s="521"/>
      <c r="P389" s="521"/>
      <c r="Q389" s="521"/>
      <c r="R389" s="521"/>
      <c r="S389" s="528"/>
      <c r="T389" s="521"/>
      <c r="U389" s="521"/>
      <c r="V389" s="521"/>
      <c r="W389" s="521"/>
      <c r="X389" s="521"/>
      <c r="Y389" s="521"/>
      <c r="Z389" s="521"/>
      <c r="AA389" s="521"/>
      <c r="AB389" s="526"/>
    </row>
    <row r="390" spans="1:28" s="484" customFormat="1" ht="27" customHeight="1">
      <c r="A390" s="529" t="s">
        <v>389</v>
      </c>
      <c r="B390" s="530">
        <f>B391</f>
        <v>2</v>
      </c>
      <c r="C390" s="531">
        <f>C391</f>
        <v>3.2650999999999999</v>
      </c>
      <c r="D390" s="531"/>
      <c r="E390" s="532">
        <f>E391</f>
        <v>2</v>
      </c>
      <c r="F390" s="533">
        <f>F391</f>
        <v>3.6500000000000004</v>
      </c>
      <c r="G390" s="534">
        <f>G391</f>
        <v>3.2650999999999999</v>
      </c>
      <c r="H390" s="533">
        <f>H391</f>
        <v>3.2650999999999999</v>
      </c>
      <c r="I390" s="512">
        <f>H390-C390</f>
        <v>0</v>
      </c>
      <c r="J390" s="535">
        <f>I390/C390</f>
        <v>0</v>
      </c>
      <c r="K390" s="533">
        <f>K391</f>
        <v>3.2650999999999999</v>
      </c>
      <c r="L390" s="533">
        <f t="shared" ref="L390:Z390" si="199">L391</f>
        <v>0</v>
      </c>
      <c r="M390" s="533">
        <f t="shared" si="199"/>
        <v>0</v>
      </c>
      <c r="N390" s="533">
        <f t="shared" si="199"/>
        <v>0</v>
      </c>
      <c r="O390" s="533">
        <f>SUM(L390:N390)</f>
        <v>0</v>
      </c>
      <c r="P390" s="533">
        <f t="shared" si="199"/>
        <v>3.2650999999999999</v>
      </c>
      <c r="Q390" s="533">
        <f t="shared" si="199"/>
        <v>0</v>
      </c>
      <c r="R390" s="533">
        <f t="shared" si="199"/>
        <v>0</v>
      </c>
      <c r="S390" s="533">
        <f>SUM(P390:R390)</f>
        <v>3.2650999999999999</v>
      </c>
      <c r="T390" s="533">
        <f t="shared" si="199"/>
        <v>0</v>
      </c>
      <c r="U390" s="533">
        <f t="shared" si="199"/>
        <v>0</v>
      </c>
      <c r="V390" s="533">
        <f t="shared" si="199"/>
        <v>0</v>
      </c>
      <c r="W390" s="533">
        <f>SUM(T390:V390)</f>
        <v>0</v>
      </c>
      <c r="X390" s="533">
        <f t="shared" si="199"/>
        <v>0</v>
      </c>
      <c r="Y390" s="533">
        <f t="shared" si="199"/>
        <v>0</v>
      </c>
      <c r="Z390" s="533">
        <f t="shared" si="199"/>
        <v>0</v>
      </c>
      <c r="AA390" s="533">
        <f>SUM(X390:Z390)</f>
        <v>0</v>
      </c>
      <c r="AB390" s="515"/>
    </row>
    <row r="391" spans="1:28" s="484" customFormat="1" ht="26.25" customHeight="1">
      <c r="A391" s="536" t="s">
        <v>423</v>
      </c>
      <c r="B391" s="537">
        <f>SUM(B392:B393)</f>
        <v>2</v>
      </c>
      <c r="C391" s="538">
        <f>SUM(C392:C393)</f>
        <v>3.2650999999999999</v>
      </c>
      <c r="D391" s="538"/>
      <c r="E391" s="537">
        <f>SUM(E392:E393)</f>
        <v>2</v>
      </c>
      <c r="F391" s="539">
        <f>F392+F393</f>
        <v>3.6500000000000004</v>
      </c>
      <c r="G391" s="539">
        <f>G392+G393</f>
        <v>3.2650999999999999</v>
      </c>
      <c r="H391" s="539">
        <f>H392+H393</f>
        <v>3.2650999999999999</v>
      </c>
      <c r="I391" s="540">
        <f>H391-C391</f>
        <v>0</v>
      </c>
      <c r="J391" s="541">
        <f>I391/C391</f>
        <v>0</v>
      </c>
      <c r="K391" s="539">
        <f>K392+K393</f>
        <v>3.2650999999999999</v>
      </c>
      <c r="L391" s="539">
        <f t="shared" ref="L391:AA391" si="200">L392+L393</f>
        <v>0</v>
      </c>
      <c r="M391" s="539">
        <f t="shared" si="200"/>
        <v>0</v>
      </c>
      <c r="N391" s="539">
        <f t="shared" si="200"/>
        <v>0</v>
      </c>
      <c r="O391" s="539">
        <f t="shared" si="200"/>
        <v>0</v>
      </c>
      <c r="P391" s="539">
        <f t="shared" si="200"/>
        <v>3.2650999999999999</v>
      </c>
      <c r="Q391" s="539">
        <f t="shared" si="200"/>
        <v>0</v>
      </c>
      <c r="R391" s="539">
        <f t="shared" si="200"/>
        <v>0</v>
      </c>
      <c r="S391" s="539">
        <f t="shared" si="200"/>
        <v>3.2650999999999999</v>
      </c>
      <c r="T391" s="539">
        <f t="shared" si="200"/>
        <v>0</v>
      </c>
      <c r="U391" s="539">
        <f t="shared" si="200"/>
        <v>0</v>
      </c>
      <c r="V391" s="539">
        <f t="shared" si="200"/>
        <v>0</v>
      </c>
      <c r="W391" s="539">
        <f t="shared" si="200"/>
        <v>0</v>
      </c>
      <c r="X391" s="539">
        <f t="shared" si="200"/>
        <v>0</v>
      </c>
      <c r="Y391" s="539">
        <f t="shared" si="200"/>
        <v>0</v>
      </c>
      <c r="Z391" s="539">
        <f t="shared" si="200"/>
        <v>0</v>
      </c>
      <c r="AA391" s="539">
        <f t="shared" si="200"/>
        <v>0</v>
      </c>
      <c r="AB391" s="540"/>
    </row>
    <row r="392" spans="1:28" s="484" customFormat="1" ht="74.25" customHeight="1">
      <c r="A392" s="358" t="s">
        <v>424</v>
      </c>
      <c r="B392" s="542">
        <v>1</v>
      </c>
      <c r="C392" s="520">
        <v>2.1442999999999999</v>
      </c>
      <c r="D392" s="520"/>
      <c r="E392" s="542">
        <v>1</v>
      </c>
      <c r="F392" s="381">
        <v>2.2000000000000002</v>
      </c>
      <c r="G392" s="520">
        <v>2.1442999999999999</v>
      </c>
      <c r="H392" s="500">
        <v>2.1442999999999999</v>
      </c>
      <c r="I392" s="340">
        <f>H392-C392</f>
        <v>0</v>
      </c>
      <c r="J392" s="458">
        <f>I392/C392</f>
        <v>0</v>
      </c>
      <c r="K392" s="500">
        <f>O392+S392+W392+AA392</f>
        <v>2.1442999999999999</v>
      </c>
      <c r="L392" s="498"/>
      <c r="M392" s="500"/>
      <c r="N392" s="500"/>
      <c r="O392" s="500"/>
      <c r="P392" s="500">
        <v>2.1442999999999999</v>
      </c>
      <c r="Q392" s="500"/>
      <c r="R392" s="500"/>
      <c r="S392" s="500">
        <f>SUM(P392:R392)</f>
        <v>2.1442999999999999</v>
      </c>
      <c r="T392" s="500"/>
      <c r="U392" s="500"/>
      <c r="V392" s="500"/>
      <c r="W392" s="500">
        <f>SUM(T392:V392)</f>
        <v>0</v>
      </c>
      <c r="X392" s="500"/>
      <c r="Y392" s="500"/>
      <c r="Z392" s="500"/>
      <c r="AA392" s="500">
        <f>SUM(X392:Z392)</f>
        <v>0</v>
      </c>
      <c r="AB392" s="349" t="s">
        <v>425</v>
      </c>
    </row>
    <row r="393" spans="1:28" s="484" customFormat="1" ht="89.25" customHeight="1">
      <c r="A393" s="358" t="s">
        <v>426</v>
      </c>
      <c r="B393" s="542">
        <v>1</v>
      </c>
      <c r="C393" s="520">
        <v>1.1208</v>
      </c>
      <c r="D393" s="520"/>
      <c r="E393" s="542">
        <v>1</v>
      </c>
      <c r="F393" s="381">
        <v>1.45</v>
      </c>
      <c r="G393" s="520">
        <v>1.1208</v>
      </c>
      <c r="H393" s="500">
        <v>1.1208</v>
      </c>
      <c r="I393" s="340">
        <f>H393-C393</f>
        <v>0</v>
      </c>
      <c r="J393" s="458">
        <f>I393/C393</f>
        <v>0</v>
      </c>
      <c r="K393" s="500">
        <f>O393+S393+W393+AA393</f>
        <v>1.1208</v>
      </c>
      <c r="L393" s="498"/>
      <c r="M393" s="500"/>
      <c r="N393" s="500"/>
      <c r="O393" s="500"/>
      <c r="P393" s="500">
        <v>1.1208</v>
      </c>
      <c r="Q393" s="500"/>
      <c r="R393" s="500"/>
      <c r="S393" s="500">
        <f>SUM(P393:R393)</f>
        <v>1.1208</v>
      </c>
      <c r="T393" s="500"/>
      <c r="U393" s="500"/>
      <c r="V393" s="500"/>
      <c r="W393" s="500">
        <f>SUM(T393:V393)</f>
        <v>0</v>
      </c>
      <c r="X393" s="500"/>
      <c r="Y393" s="500"/>
      <c r="Z393" s="500"/>
      <c r="AA393" s="500">
        <f>SUM(X393:Z393)</f>
        <v>0</v>
      </c>
      <c r="AB393" s="349" t="s">
        <v>427</v>
      </c>
    </row>
  </sheetData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สงป 1010 เต็มปี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Tanwan Topoklang</dc:creator>
  <cp:lastModifiedBy>user</cp:lastModifiedBy>
  <dcterms:created xsi:type="dcterms:W3CDTF">2021-09-03T02:34:28Z</dcterms:created>
  <dcterms:modified xsi:type="dcterms:W3CDTF">2021-09-03T04:14:20Z</dcterms:modified>
</cp:coreProperties>
</file>